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kfZABREH techadm\Desktop\Granty a dotace 2025\Zábřeh\Výběrko\"/>
    </mc:Choice>
  </mc:AlternateContent>
  <bookViews>
    <workbookView xWindow="0" yWindow="0" windowWidth="19200" windowHeight="647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Pol'!$A$1:$U$88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78" i="12" l="1"/>
  <c r="F39" i="1" s="1"/>
  <c r="AD78" i="12"/>
  <c r="G39" i="1" s="1"/>
  <c r="G40" i="1" s="1"/>
  <c r="G25" i="1" s="1"/>
  <c r="G26" i="1" s="1"/>
  <c r="F9" i="12"/>
  <c r="G9" i="12"/>
  <c r="I9" i="12"/>
  <c r="I8" i="12" s="1"/>
  <c r="K9" i="12"/>
  <c r="K8" i="12" s="1"/>
  <c r="O9" i="12"/>
  <c r="Q9" i="12"/>
  <c r="U9" i="12"/>
  <c r="U8" i="12" s="1"/>
  <c r="F10" i="12"/>
  <c r="G10" i="12" s="1"/>
  <c r="M10" i="12" s="1"/>
  <c r="I10" i="12"/>
  <c r="K10" i="12"/>
  <c r="O10" i="12"/>
  <c r="Q10" i="12"/>
  <c r="U10" i="12"/>
  <c r="F12" i="12"/>
  <c r="G12" i="12"/>
  <c r="M12" i="12" s="1"/>
  <c r="I12" i="12"/>
  <c r="K12" i="12"/>
  <c r="O12" i="12"/>
  <c r="Q12" i="12"/>
  <c r="U12" i="12"/>
  <c r="F14" i="12"/>
  <c r="G14" i="12"/>
  <c r="M14" i="12" s="1"/>
  <c r="I14" i="12"/>
  <c r="K14" i="12"/>
  <c r="O14" i="12"/>
  <c r="Q14" i="12"/>
  <c r="U14" i="12"/>
  <c r="F16" i="12"/>
  <c r="G16" i="12"/>
  <c r="M16" i="12" s="1"/>
  <c r="I16" i="12"/>
  <c r="K16" i="12"/>
  <c r="O16" i="12"/>
  <c r="Q16" i="12"/>
  <c r="U16" i="12"/>
  <c r="F18" i="12"/>
  <c r="G18" i="12" s="1"/>
  <c r="M18" i="12" s="1"/>
  <c r="I18" i="12"/>
  <c r="K18" i="12"/>
  <c r="O18" i="12"/>
  <c r="Q18" i="12"/>
  <c r="U18" i="12"/>
  <c r="F19" i="12"/>
  <c r="G19" i="12"/>
  <c r="M19" i="12" s="1"/>
  <c r="I19" i="12"/>
  <c r="K19" i="12"/>
  <c r="O19" i="12"/>
  <c r="Q19" i="12"/>
  <c r="U19" i="12"/>
  <c r="F21" i="12"/>
  <c r="G21" i="12"/>
  <c r="M21" i="12" s="1"/>
  <c r="I21" i="12"/>
  <c r="K21" i="12"/>
  <c r="O21" i="12"/>
  <c r="Q21" i="12"/>
  <c r="U21" i="12"/>
  <c r="F22" i="12"/>
  <c r="G22" i="12"/>
  <c r="M22" i="12" s="1"/>
  <c r="I22" i="12"/>
  <c r="K22" i="12"/>
  <c r="O22" i="12"/>
  <c r="Q22" i="12"/>
  <c r="U22" i="12"/>
  <c r="F23" i="12"/>
  <c r="G23" i="12" s="1"/>
  <c r="M23" i="12" s="1"/>
  <c r="I23" i="12"/>
  <c r="K23" i="12"/>
  <c r="O23" i="12"/>
  <c r="Q23" i="12"/>
  <c r="U23" i="12"/>
  <c r="F25" i="12"/>
  <c r="G25" i="12"/>
  <c r="M25" i="12" s="1"/>
  <c r="M24" i="12" s="1"/>
  <c r="I25" i="12"/>
  <c r="I24" i="12" s="1"/>
  <c r="K25" i="12"/>
  <c r="K24" i="12" s="1"/>
  <c r="O25" i="12"/>
  <c r="O24" i="12" s="1"/>
  <c r="Q25" i="12"/>
  <c r="Q24" i="12" s="1"/>
  <c r="U25" i="12"/>
  <c r="U24" i="12" s="1"/>
  <c r="F27" i="12"/>
  <c r="G27" i="12"/>
  <c r="M27" i="12" s="1"/>
  <c r="I27" i="12"/>
  <c r="I26" i="12" s="1"/>
  <c r="K27" i="12"/>
  <c r="O27" i="12"/>
  <c r="Q27" i="12"/>
  <c r="U27" i="12"/>
  <c r="U26" i="12" s="1"/>
  <c r="F28" i="12"/>
  <c r="G28" i="12"/>
  <c r="M28" i="12" s="1"/>
  <c r="I28" i="12"/>
  <c r="K28" i="12"/>
  <c r="O28" i="12"/>
  <c r="Q28" i="12"/>
  <c r="U28" i="12"/>
  <c r="F29" i="12"/>
  <c r="G29" i="12" s="1"/>
  <c r="M29" i="12" s="1"/>
  <c r="I29" i="12"/>
  <c r="K29" i="12"/>
  <c r="O29" i="12"/>
  <c r="Q29" i="12"/>
  <c r="U29" i="12"/>
  <c r="F31" i="12"/>
  <c r="G31" i="12"/>
  <c r="M31" i="12" s="1"/>
  <c r="I31" i="12"/>
  <c r="K31" i="12"/>
  <c r="O31" i="12"/>
  <c r="Q31" i="12"/>
  <c r="U31" i="12"/>
  <c r="F33" i="12"/>
  <c r="G33" i="12"/>
  <c r="I33" i="12"/>
  <c r="K33" i="12"/>
  <c r="O33" i="12"/>
  <c r="Q33" i="12"/>
  <c r="U33" i="12"/>
  <c r="F34" i="12"/>
  <c r="G34" i="12"/>
  <c r="M34" i="12" s="1"/>
  <c r="I34" i="12"/>
  <c r="K34" i="12"/>
  <c r="O34" i="12"/>
  <c r="Q34" i="12"/>
  <c r="U34" i="12"/>
  <c r="F35" i="12"/>
  <c r="G35" i="12" s="1"/>
  <c r="M35" i="12" s="1"/>
  <c r="I35" i="12"/>
  <c r="K35" i="12"/>
  <c r="O35" i="12"/>
  <c r="Q35" i="12"/>
  <c r="U35" i="12"/>
  <c r="F36" i="12"/>
  <c r="G36" i="12"/>
  <c r="M36" i="12" s="1"/>
  <c r="I36" i="12"/>
  <c r="K36" i="12"/>
  <c r="O36" i="12"/>
  <c r="Q36" i="12"/>
  <c r="U36" i="12"/>
  <c r="F37" i="12"/>
  <c r="G37" i="12"/>
  <c r="M37" i="12" s="1"/>
  <c r="I37" i="12"/>
  <c r="K37" i="12"/>
  <c r="O37" i="12"/>
  <c r="Q37" i="12"/>
  <c r="U37" i="12"/>
  <c r="F38" i="12"/>
  <c r="G38" i="12"/>
  <c r="M38" i="12" s="1"/>
  <c r="I38" i="12"/>
  <c r="K38" i="12"/>
  <c r="O38" i="12"/>
  <c r="Q38" i="12"/>
  <c r="U38" i="12"/>
  <c r="F40" i="12"/>
  <c r="G40" i="12" s="1"/>
  <c r="M40" i="12" s="1"/>
  <c r="I40" i="12"/>
  <c r="K40" i="12"/>
  <c r="O40" i="12"/>
  <c r="Q40" i="12"/>
  <c r="U40" i="12"/>
  <c r="F41" i="12"/>
  <c r="G41" i="12"/>
  <c r="M41" i="12" s="1"/>
  <c r="I41" i="12"/>
  <c r="K41" i="12"/>
  <c r="O41" i="12"/>
  <c r="Q41" i="12"/>
  <c r="U41" i="12"/>
  <c r="F43" i="12"/>
  <c r="G43" i="12"/>
  <c r="M43" i="12" s="1"/>
  <c r="I43" i="12"/>
  <c r="K43" i="12"/>
  <c r="O43" i="12"/>
  <c r="Q43" i="12"/>
  <c r="U43" i="12"/>
  <c r="F45" i="12"/>
  <c r="G45" i="12"/>
  <c r="M45" i="12" s="1"/>
  <c r="I45" i="12"/>
  <c r="K45" i="12"/>
  <c r="O45" i="12"/>
  <c r="Q45" i="12"/>
  <c r="U45" i="12"/>
  <c r="F47" i="12"/>
  <c r="G47" i="12" s="1"/>
  <c r="I47" i="12"/>
  <c r="K47" i="12"/>
  <c r="O47" i="12"/>
  <c r="Q47" i="12"/>
  <c r="U47" i="12"/>
  <c r="F48" i="12"/>
  <c r="G48" i="12" s="1"/>
  <c r="M48" i="12" s="1"/>
  <c r="I48" i="12"/>
  <c r="K48" i="12"/>
  <c r="O48" i="12"/>
  <c r="Q48" i="12"/>
  <c r="U48" i="12"/>
  <c r="F49" i="12"/>
  <c r="G49" i="12" s="1"/>
  <c r="M49" i="12" s="1"/>
  <c r="I49" i="12"/>
  <c r="K49" i="12"/>
  <c r="O49" i="12"/>
  <c r="Q49" i="12"/>
  <c r="U49" i="12"/>
  <c r="F50" i="12"/>
  <c r="G50" i="12" s="1"/>
  <c r="M50" i="12" s="1"/>
  <c r="I50" i="12"/>
  <c r="K50" i="12"/>
  <c r="O50" i="12"/>
  <c r="Q50" i="12"/>
  <c r="U50" i="12"/>
  <c r="F51" i="12"/>
  <c r="G51" i="12" s="1"/>
  <c r="M51" i="12" s="1"/>
  <c r="I51" i="12"/>
  <c r="K51" i="12"/>
  <c r="O51" i="12"/>
  <c r="Q51" i="12"/>
  <c r="U51" i="12"/>
  <c r="F52" i="12"/>
  <c r="G52" i="12" s="1"/>
  <c r="M52" i="12" s="1"/>
  <c r="I52" i="12"/>
  <c r="K52" i="12"/>
  <c r="O52" i="12"/>
  <c r="Q52" i="12"/>
  <c r="U52" i="12"/>
  <c r="F53" i="12"/>
  <c r="G53" i="12" s="1"/>
  <c r="M53" i="12" s="1"/>
  <c r="I53" i="12"/>
  <c r="K53" i="12"/>
  <c r="O53" i="12"/>
  <c r="Q53" i="12"/>
  <c r="U53" i="12"/>
  <c r="F54" i="12"/>
  <c r="G54" i="12" s="1"/>
  <c r="M54" i="12" s="1"/>
  <c r="I54" i="12"/>
  <c r="K54" i="12"/>
  <c r="O54" i="12"/>
  <c r="Q54" i="12"/>
  <c r="U54" i="12"/>
  <c r="F55" i="12"/>
  <c r="G55" i="12" s="1"/>
  <c r="M55" i="12" s="1"/>
  <c r="I55" i="12"/>
  <c r="K55" i="12"/>
  <c r="O55" i="12"/>
  <c r="Q55" i="12"/>
  <c r="U55" i="12"/>
  <c r="F56" i="12"/>
  <c r="G56" i="12" s="1"/>
  <c r="M56" i="12" s="1"/>
  <c r="I56" i="12"/>
  <c r="K56" i="12"/>
  <c r="O56" i="12"/>
  <c r="Q56" i="12"/>
  <c r="U56" i="12"/>
  <c r="F57" i="12"/>
  <c r="G57" i="12" s="1"/>
  <c r="M57" i="12" s="1"/>
  <c r="I57" i="12"/>
  <c r="K57" i="12"/>
  <c r="O57" i="12"/>
  <c r="Q57" i="12"/>
  <c r="U57" i="12"/>
  <c r="F58" i="12"/>
  <c r="G58" i="12" s="1"/>
  <c r="M58" i="12" s="1"/>
  <c r="I58" i="12"/>
  <c r="K58" i="12"/>
  <c r="O58" i="12"/>
  <c r="Q58" i="12"/>
  <c r="U58" i="12"/>
  <c r="F59" i="12"/>
  <c r="G59" i="12" s="1"/>
  <c r="M59" i="12" s="1"/>
  <c r="I59" i="12"/>
  <c r="K59" i="12"/>
  <c r="O59" i="12"/>
  <c r="Q59" i="12"/>
  <c r="U59" i="12"/>
  <c r="F60" i="12"/>
  <c r="G60" i="12" s="1"/>
  <c r="M60" i="12" s="1"/>
  <c r="I60" i="12"/>
  <c r="K60" i="12"/>
  <c r="O60" i="12"/>
  <c r="Q60" i="12"/>
  <c r="U60" i="12"/>
  <c r="F61" i="12"/>
  <c r="G61" i="12" s="1"/>
  <c r="M61" i="12" s="1"/>
  <c r="I61" i="12"/>
  <c r="K61" i="12"/>
  <c r="O61" i="12"/>
  <c r="Q61" i="12"/>
  <c r="U61" i="12"/>
  <c r="F62" i="12"/>
  <c r="G62" i="12" s="1"/>
  <c r="M62" i="12" s="1"/>
  <c r="I62" i="12"/>
  <c r="K62" i="12"/>
  <c r="O62" i="12"/>
  <c r="Q62" i="12"/>
  <c r="U62" i="12"/>
  <c r="F63" i="12"/>
  <c r="G63" i="12" s="1"/>
  <c r="M63" i="12" s="1"/>
  <c r="I63" i="12"/>
  <c r="K63" i="12"/>
  <c r="O63" i="12"/>
  <c r="Q63" i="12"/>
  <c r="U63" i="12"/>
  <c r="F64" i="12"/>
  <c r="G64" i="12" s="1"/>
  <c r="M64" i="12" s="1"/>
  <c r="I64" i="12"/>
  <c r="K64" i="12"/>
  <c r="O64" i="12"/>
  <c r="Q64" i="12"/>
  <c r="U64" i="12"/>
  <c r="F65" i="12"/>
  <c r="G65" i="12" s="1"/>
  <c r="M65" i="12" s="1"/>
  <c r="I65" i="12"/>
  <c r="K65" i="12"/>
  <c r="O65" i="12"/>
  <c r="Q65" i="12"/>
  <c r="U65" i="12"/>
  <c r="F66" i="12"/>
  <c r="G66" i="12" s="1"/>
  <c r="M66" i="12" s="1"/>
  <c r="I66" i="12"/>
  <c r="K66" i="12"/>
  <c r="O66" i="12"/>
  <c r="Q66" i="12"/>
  <c r="U66" i="12"/>
  <c r="F68" i="12"/>
  <c r="G68" i="12" s="1"/>
  <c r="I68" i="12"/>
  <c r="K68" i="12"/>
  <c r="O68" i="12"/>
  <c r="Q68" i="12"/>
  <c r="U68" i="12"/>
  <c r="F69" i="12"/>
  <c r="G69" i="12" s="1"/>
  <c r="M69" i="12" s="1"/>
  <c r="I69" i="12"/>
  <c r="K69" i="12"/>
  <c r="O69" i="12"/>
  <c r="Q69" i="12"/>
  <c r="U69" i="12"/>
  <c r="F70" i="12"/>
  <c r="G70" i="12" s="1"/>
  <c r="M70" i="12" s="1"/>
  <c r="I70" i="12"/>
  <c r="K70" i="12"/>
  <c r="O70" i="12"/>
  <c r="Q70" i="12"/>
  <c r="U70" i="12"/>
  <c r="F72" i="12"/>
  <c r="G72" i="12"/>
  <c r="M72" i="12" s="1"/>
  <c r="M71" i="12" s="1"/>
  <c r="I72" i="12"/>
  <c r="I71" i="12" s="1"/>
  <c r="K72" i="12"/>
  <c r="K71" i="12" s="1"/>
  <c r="O72" i="12"/>
  <c r="O71" i="12" s="1"/>
  <c r="Q72" i="12"/>
  <c r="Q71" i="12" s="1"/>
  <c r="U72" i="12"/>
  <c r="U71" i="12" s="1"/>
  <c r="F75" i="12"/>
  <c r="G75" i="12"/>
  <c r="M75" i="12" s="1"/>
  <c r="I75" i="12"/>
  <c r="K75" i="12"/>
  <c r="K74" i="12" s="1"/>
  <c r="O75" i="12"/>
  <c r="O74" i="12" s="1"/>
  <c r="Q75" i="12"/>
  <c r="Q74" i="12" s="1"/>
  <c r="U75" i="12"/>
  <c r="F76" i="12"/>
  <c r="G76" i="12"/>
  <c r="M76" i="12" s="1"/>
  <c r="I76" i="12"/>
  <c r="K76" i="12"/>
  <c r="O76" i="12"/>
  <c r="Q76" i="12"/>
  <c r="U76" i="12"/>
  <c r="I20" i="1"/>
  <c r="I18" i="1"/>
  <c r="G27" i="1"/>
  <c r="J28" i="1"/>
  <c r="J26" i="1"/>
  <c r="G38" i="1"/>
  <c r="F38" i="1"/>
  <c r="H32" i="1"/>
  <c r="J23" i="1"/>
  <c r="J24" i="1"/>
  <c r="J25" i="1"/>
  <c r="J27" i="1"/>
  <c r="E24" i="1"/>
  <c r="E26" i="1"/>
  <c r="G46" i="12" l="1"/>
  <c r="I52" i="1" s="1"/>
  <c r="M47" i="12"/>
  <c r="M46" i="12" s="1"/>
  <c r="H39" i="1"/>
  <c r="H40" i="1" s="1"/>
  <c r="F40" i="1"/>
  <c r="G23" i="1" s="1"/>
  <c r="G24" i="1" s="1"/>
  <c r="Q67" i="12"/>
  <c r="U32" i="12"/>
  <c r="I32" i="12"/>
  <c r="U13" i="12"/>
  <c r="I13" i="12"/>
  <c r="O67" i="12"/>
  <c r="K46" i="12"/>
  <c r="U46" i="12"/>
  <c r="Q32" i="12"/>
  <c r="G32" i="12"/>
  <c r="I51" i="1" s="1"/>
  <c r="Q26" i="12"/>
  <c r="M26" i="12"/>
  <c r="Q13" i="12"/>
  <c r="M13" i="12"/>
  <c r="G74" i="12"/>
  <c r="I55" i="1" s="1"/>
  <c r="I19" i="1" s="1"/>
  <c r="G71" i="12"/>
  <c r="I54" i="1" s="1"/>
  <c r="K67" i="12"/>
  <c r="Q46" i="12"/>
  <c r="I46" i="12"/>
  <c r="O32" i="12"/>
  <c r="O26" i="12"/>
  <c r="O13" i="12"/>
  <c r="Q8" i="12"/>
  <c r="G8" i="12"/>
  <c r="U74" i="12"/>
  <c r="I74" i="12"/>
  <c r="U67" i="12"/>
  <c r="I67" i="12"/>
  <c r="O46" i="12"/>
  <c r="K32" i="12"/>
  <c r="K26" i="12"/>
  <c r="K13" i="12"/>
  <c r="O8" i="12"/>
  <c r="G28" i="1"/>
  <c r="G67" i="12"/>
  <c r="I53" i="1" s="1"/>
  <c r="M68" i="12"/>
  <c r="M67" i="12" s="1"/>
  <c r="M74" i="12"/>
  <c r="M33" i="12"/>
  <c r="M32" i="12" s="1"/>
  <c r="G13" i="12"/>
  <c r="I48" i="1" s="1"/>
  <c r="G24" i="12"/>
  <c r="I49" i="1" s="1"/>
  <c r="G26" i="12"/>
  <c r="I50" i="1" s="1"/>
  <c r="M9" i="12"/>
  <c r="M8" i="12" s="1"/>
  <c r="I47" i="1" l="1"/>
  <c r="G78" i="12"/>
  <c r="I17" i="1"/>
  <c r="G29" i="1"/>
  <c r="I39" i="1"/>
  <c r="I40" i="1" s="1"/>
  <c r="J39" i="1" s="1"/>
  <c r="J40" i="1" s="1"/>
  <c r="I16" i="1" l="1"/>
  <c r="I21" i="1" s="1"/>
  <c r="I56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<sst xmlns="http://schemas.openxmlformats.org/spreadsheetml/2006/main" count="399" uniqueCount="220">
  <si>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</si>
  <si>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</si>
  <si>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</si>
  <si>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</si>
  <si>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</si>
  <si>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</si>
  <si>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</si>
  <si>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</si>
  <si>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</si>
  <si>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</si>
  <si>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</si>
  <si>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</si>
  <si>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</si>
  <si>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</si>
  <si>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</si>
  <si>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</si>
  <si>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</si>
  <si>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</si>
  <si>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</si>
  <si>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</si>
  <si>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</si>
  <si>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</si>
  <si>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</si>
  <si>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</si>
  <si>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</si>
  <si>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</si>
  <si>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</si>
  <si>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</si>
  <si>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</si>
  <si>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</si>
  <si>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</si>
  <si>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</si>
  <si>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</si>
  <si>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</si>
  <si>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</si>
  <si>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</si>
  <si>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</si>
  <si>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</si>
  <si>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</si>
  <si>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</si>
  <si>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</si>
  <si>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</si>
  <si>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</si>
  <si>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</si>
  <si>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</si>
  <si>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Kostel Zábřeh - střecha</t>
  </si>
  <si>
    <t>Rozpočet</t>
  </si>
  <si>
    <t>Celkem za stavbu</t>
  </si>
  <si>
    <t>CZK</t>
  </si>
  <si>
    <t>Rekapitulace dílů</t>
  </si>
  <si>
    <t>Typ dílu</t>
  </si>
  <si>
    <t>94</t>
  </si>
  <si>
    <t>Lešení a stavební výtahy</t>
  </si>
  <si>
    <t>97</t>
  </si>
  <si>
    <t>Doprava a odvoz suti</t>
  </si>
  <si>
    <t>99</t>
  </si>
  <si>
    <t>Staveništní přesun hmot</t>
  </si>
  <si>
    <t>712</t>
  </si>
  <si>
    <t>Živičné krytiny</t>
  </si>
  <si>
    <t>762</t>
  </si>
  <si>
    <t>Konstrukce tesařské</t>
  </si>
  <si>
    <t>764</t>
  </si>
  <si>
    <t>Konstrukce klempířské</t>
  </si>
  <si>
    <t>765</t>
  </si>
  <si>
    <t>Krytiny tvrdé</t>
  </si>
  <si>
    <t>783</t>
  </si>
  <si>
    <t>Nátěry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</si>
  <si>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</si>
  <si>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</si>
  <si>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</si>
  <si>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</si>
  <si>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</si>
  <si>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</si>
  <si>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</si>
  <si>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</si>
  <si>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</si>
  <si>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</si>
  <si>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</si>
  <si>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</si>
  <si>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</si>
  <si>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</si>
  <si>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</si>
  <si>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</si>
  <si>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</si>
  <si>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</si>
  <si>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</si>
  <si>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</si>
  <si>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</si>
  <si>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</si>
  <si>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</si>
  <si>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</si>
  <si>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</si>
  <si>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</si>
  <si>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</si>
  <si>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</si>
  <si>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</si>
  <si>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941941031R00</t>
  </si>
  <si>
    <t>Montáž lešení lehkého řadového s podlahami, š. do 1 m, výšky do 10 m</t>
  </si>
  <si>
    <t>m2</t>
  </si>
  <si>
    <t>POL1_0</t>
  </si>
  <si>
    <t>941941191T00</t>
  </si>
  <si>
    <t>Příplatek za každý měsíc použití lešení k položce 1031, 2měsíce</t>
  </si>
  <si>
    <t>2869*2</t>
  </si>
  <si>
    <t>VV</t>
  </si>
  <si>
    <t>941941831R00</t>
  </si>
  <si>
    <t>Demontáž lešení lehkého řadového s podlahami, š. do 1 m, výšky do 10 m</t>
  </si>
  <si>
    <t>979082111R00</t>
  </si>
  <si>
    <t>Vnitrostaveništní doprava suti do 10 m</t>
  </si>
  <si>
    <t>t</t>
  </si>
  <si>
    <t>8,57+29,04+3,01+20</t>
  </si>
  <si>
    <t>979082121R00</t>
  </si>
  <si>
    <t>Příplatek k vnitrost. dopravě suti za dalších 5 m, 50 m</t>
  </si>
  <si>
    <t>60,62*10</t>
  </si>
  <si>
    <t>979081111R00</t>
  </si>
  <si>
    <t>Odvoz suti a vybour. hmot na skládku do 1 km</t>
  </si>
  <si>
    <t>979081121R00</t>
  </si>
  <si>
    <t>Příplatek k odvozu za každý další 1 km, 20 km</t>
  </si>
  <si>
    <t>60,62*20</t>
  </si>
  <si>
    <t>979990121R00</t>
  </si>
  <si>
    <t>Poplatek za uložení suti - asfaltové pásy, skupina odpadu 170302</t>
  </si>
  <si>
    <t>979990161R00</t>
  </si>
  <si>
    <t>Poplatek za uložení - dřevo, skupina odpadu 170201</t>
  </si>
  <si>
    <t>979990201R00</t>
  </si>
  <si>
    <t>Poplatek za uložení suti - azbestocementové výrobky, skupina odpadu 170605</t>
  </si>
  <si>
    <t>998011003R00</t>
  </si>
  <si>
    <t>Přesun hmot pro budovy zděné výšky do 24 m</t>
  </si>
  <si>
    <t>712600831R00</t>
  </si>
  <si>
    <t>Odstranění povlakové krytiny střech nad 30°, 1 vrstva</t>
  </si>
  <si>
    <t>712611111T00</t>
  </si>
  <si>
    <t>Montáž povlakové krytiny střech 45°, za studena SA, 1 vrstva</t>
  </si>
  <si>
    <t>28325087R</t>
  </si>
  <si>
    <t>Fólie hydroizolační střešní tl. 0,70 mm, difúzní</t>
  </si>
  <si>
    <t>POL3_0</t>
  </si>
  <si>
    <t>1428*1,11</t>
  </si>
  <si>
    <t>998712203R00</t>
  </si>
  <si>
    <t>Přesun hmot pro povlakové krytiny, výšky do 24 m</t>
  </si>
  <si>
    <t>762341821T00</t>
  </si>
  <si>
    <t>Demontáž bednění střech rovných z fošen hrubých</t>
  </si>
  <si>
    <t>762354803R00</t>
  </si>
  <si>
    <t>Demontáž střeš. vikýřů, sklon střechy do 15°</t>
  </si>
  <si>
    <t>kus</t>
  </si>
  <si>
    <t>762343811R00</t>
  </si>
  <si>
    <t>Demontáž bednění úžlabí z prken hrubých do 32 mm</t>
  </si>
  <si>
    <t>762001</t>
  </si>
  <si>
    <t>Očištění krovu</t>
  </si>
  <si>
    <t>soub</t>
  </si>
  <si>
    <t>762341210R00</t>
  </si>
  <si>
    <t>Montáž bednění střech rovných, prkna hrubá na sraz</t>
  </si>
  <si>
    <t>60511165R</t>
  </si>
  <si>
    <t>Prkno netříděné boční omítané SM tl. 30 mm, 3 m</t>
  </si>
  <si>
    <t>m3</t>
  </si>
  <si>
    <t>48</t>
  </si>
  <si>
    <t>762341410R00</t>
  </si>
  <si>
    <t>Montáž bednění střešních žlabů, prkna hrubá 32 mm</t>
  </si>
  <si>
    <t>Prkno netříděné boční omítané SM tl. 32 mm, 3 m</t>
  </si>
  <si>
    <t>45*0,032</t>
  </si>
  <si>
    <t>762795000R00</t>
  </si>
  <si>
    <t>Spojovací prostředky pro vázané konstrukce</t>
  </si>
  <si>
    <t>48+1,44</t>
  </si>
  <si>
    <t>998762203R00</t>
  </si>
  <si>
    <t>Přesun hmot pro tesařské konstrukce, výšky do 24 m</t>
  </si>
  <si>
    <t>764322851R00</t>
  </si>
  <si>
    <t>Demontáž oplechování okapů, TK, rš 660 mm, do 45°</t>
  </si>
  <si>
    <t>m</t>
  </si>
  <si>
    <t>764331851R00</t>
  </si>
  <si>
    <t>Demontáž lemování zdí, rš 400 a 500 mm, do 45°</t>
  </si>
  <si>
    <t>764352811R00</t>
  </si>
  <si>
    <t>Demontáž žlabů půlkruh. rovných, rš 330 mm, do 45°</t>
  </si>
  <si>
    <t>764454803R00</t>
  </si>
  <si>
    <t>Demontáž odpadních trub kruhových, D 150 mm</t>
  </si>
  <si>
    <t>764392851T00</t>
  </si>
  <si>
    <t>Demontáž úžlabí, rš 1000 mm, sklon do 45°</t>
  </si>
  <si>
    <t>764393831R00</t>
  </si>
  <si>
    <t>Demontáž hřebene střechy, rš do 400 mm, do 45°</t>
  </si>
  <si>
    <t>764348814T00</t>
  </si>
  <si>
    <t>Demontáž sněhového zachytače, sklon do 45°</t>
  </si>
  <si>
    <t>764351837R00</t>
  </si>
  <si>
    <t>Demontáž háků, sklon do 45°</t>
  </si>
  <si>
    <t>764222250R00</t>
  </si>
  <si>
    <t>Oplechování okapů Cu, tvrdá krytina, rš 660 mm</t>
  </si>
  <si>
    <t>764231250R00</t>
  </si>
  <si>
    <t>Lemování z Cu plechu zdí, tvrdá krytina, rš 500 mm</t>
  </si>
  <si>
    <t>764248211R00</t>
  </si>
  <si>
    <t>Zachytače sněhu - slov.kříž na břidlici Cu, Cu masiv p. 30/5 mm, NEUTR</t>
  </si>
  <si>
    <t>764255203R00</t>
  </si>
  <si>
    <t>Žlaby z Cu plechu nástřešní, 330/670 mm</t>
  </si>
  <si>
    <t>764001</t>
  </si>
  <si>
    <t>Cu dilatační pás 0,6 x 260 x 6000 mm, měděné žlaby nástřešní 670 NEUTR</t>
  </si>
  <si>
    <t>764258202R00</t>
  </si>
  <si>
    <t>Háky pro mezistřešní-nástřeš. Cu žlaby, rš 1200 mm</t>
  </si>
  <si>
    <t>764261220R00</t>
  </si>
  <si>
    <t>Střešní okna z Cu plechu, kryt.břidl, 60 x 60 cm</t>
  </si>
  <si>
    <t>764292280R00</t>
  </si>
  <si>
    <t>Úžlabí z Cu plechu, rš 1000 mm</t>
  </si>
  <si>
    <t>764293220R00</t>
  </si>
  <si>
    <t>Hřeben střechy z Cu plechu, rš 330 mm</t>
  </si>
  <si>
    <t>764259211R00</t>
  </si>
  <si>
    <t>Kotlík kónický z Cu plechu pro trouby, D do 150 mm</t>
  </si>
  <si>
    <t>764554204R00</t>
  </si>
  <si>
    <t>Odpadní trouby z Cu plechu, kruhové, D 150 mm</t>
  </si>
  <si>
    <t>998764203R00</t>
  </si>
  <si>
    <t>Přesun hmot pro klempířské konstr., výšky do 24 m</t>
  </si>
  <si>
    <t>765321810R00</t>
  </si>
  <si>
    <t>Demontáž azbestocement.čtverců na bednění, do suti</t>
  </si>
  <si>
    <t>765342115RT2</t>
  </si>
  <si>
    <t>Krytina z břidlice 30x30 cm stř.jedn. jedn.krytí, sklon střechy od 30° do 45°</t>
  </si>
  <si>
    <t>998765203R00</t>
  </si>
  <si>
    <t>Přesun hmot pro krytiny tvrdé, výšky do 24 m</t>
  </si>
  <si>
    <t>783782205R00</t>
  </si>
  <si>
    <t>Nátěr tesařských konstrukcí Bochemitem QB 2x</t>
  </si>
  <si>
    <t>bednění:(1428+45)*2*1,2</t>
  </si>
  <si>
    <t>01</t>
  </si>
  <si>
    <t>Zařízení staveniště</t>
  </si>
  <si>
    <t>02</t>
  </si>
  <si>
    <t>Mimostaveništní doprava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</si>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</sst>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0" fillId="0" borderId="18" xfId="0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5" x14ac:dyDescent="0.25"/>
  <sheetData>
    <row r="1" spans="1:7" ht="13" x14ac:dyDescent="0.3">
      <c r="A1" s="35" t="s">
        <v>38</v>
      </c>
    </row>
    <row r="2" spans="1:7" ht="57.75" customHeight="1" x14ac:dyDescent="0.25">
      <c r="A2" s="200" t="s">
        <v>39</v>
      </c>
      <c r="B2" s="200"/>
      <c r="C2" s="200"/>
      <c r="D2" s="200"/>
      <c r="E2" s="200"/>
      <c r="F2" s="200"/>
      <c r="G2" s="20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9"/>
  <sheetViews>
    <sheetView showGridLines="0" tabSelected="1" topLeftCell="B24" zoomScaleNormal="100" zoomScaleSheetLayoutView="75" workbookViewId="0">
      <selection activeCell="B1" sqref="B1:J1"/>
    </sheetView>
  </sheetViews>
  <sheetFormatPr defaultColWidth="9" defaultRowHeight="12.5" x14ac:dyDescent="0.25"/>
  <cols>
    <col min="1" max="1" width="8.453125" hidden="1" customWidth="1"/>
    <col min="2" max="2" width="9.1796875" customWidth="1"/>
    <col min="3" max="3" width="7.453125" customWidth="1"/>
    <col min="4" max="4" width="13.453125" customWidth="1"/>
    <col min="5" max="5" width="12.1796875" customWidth="1"/>
    <col min="6" max="6" width="11.453125" customWidth="1"/>
    <col min="7" max="7" width="12.7265625" style="1" customWidth="1"/>
    <col min="8" max="8" width="12.7265625" customWidth="1"/>
    <col min="9" max="9" width="12.7265625" style="1" customWidth="1"/>
    <col min="10" max="10" width="6.7265625" style="1" customWidth="1"/>
    <col min="11" max="11" width="4.26953125" customWidth="1"/>
    <col min="12" max="15" width="10.7265625" customWidth="1"/>
  </cols>
  <sheetData>
    <row r="1" spans="1:15" ht="33.75" customHeight="1" x14ac:dyDescent="0.25">
      <c r="A1" s="71" t="s">
        <v>36</v>
      </c>
      <c r="B1" s="222" t="s">
        <v>42</v>
      </c>
      <c r="C1" s="223"/>
      <c r="D1" s="223"/>
      <c r="E1" s="223"/>
      <c r="F1" s="223"/>
      <c r="G1" s="223"/>
      <c r="H1" s="223"/>
      <c r="I1" s="223"/>
      <c r="J1" s="224"/>
    </row>
    <row r="2" spans="1:15" ht="23.25" customHeight="1" x14ac:dyDescent="0.25">
      <c r="A2" s="4"/>
      <c r="B2" s="79" t="s">
        <v>40</v>
      </c>
      <c r="C2" s="80"/>
      <c r="D2" s="238" t="s">
        <v>45</v>
      </c>
      <c r="E2" s="239"/>
      <c r="F2" s="239"/>
      <c r="G2" s="239"/>
      <c r="H2" s="239"/>
      <c r="I2" s="239"/>
      <c r="J2" s="240"/>
      <c r="O2" s="2"/>
    </row>
    <row r="3" spans="1:15" ht="23.25" hidden="1" customHeight="1" x14ac:dyDescent="0.25">
      <c r="A3" s="4"/>
      <c r="B3" s="81" t="s">
        <v>43</v>
      </c>
      <c r="C3" s="82"/>
      <c r="D3" s="242"/>
      <c r="E3" s="243"/>
      <c r="F3" s="243"/>
      <c r="G3" s="243"/>
      <c r="H3" s="243"/>
      <c r="I3" s="243"/>
      <c r="J3" s="244"/>
    </row>
    <row r="4" spans="1:15" ht="23.25" hidden="1" customHeight="1" x14ac:dyDescent="0.3">
      <c r="A4" s="4"/>
      <c r="B4" s="83" t="s">
        <v>44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5">
      <c r="A5" s="4"/>
      <c r="B5" s="45" t="s">
        <v>21</v>
      </c>
      <c r="C5" s="5"/>
      <c r="D5" s="89"/>
      <c r="E5" s="25"/>
      <c r="F5" s="25"/>
      <c r="G5" s="25"/>
      <c r="H5" s="27" t="s">
        <v>33</v>
      </c>
      <c r="I5" s="89"/>
      <c r="J5" s="11"/>
    </row>
    <row r="6" spans="1:15" ht="15.75" customHeight="1" x14ac:dyDescent="0.25">
      <c r="A6" s="4"/>
      <c r="B6" s="39"/>
      <c r="C6" s="25"/>
      <c r="D6" s="89"/>
      <c r="E6" s="25"/>
      <c r="F6" s="25"/>
      <c r="G6" s="25"/>
      <c r="H6" s="27" t="s">
        <v>34</v>
      </c>
      <c r="I6" s="89"/>
      <c r="J6" s="11"/>
    </row>
    <row r="7" spans="1:15" ht="15.75" customHeight="1" x14ac:dyDescent="0.25">
      <c r="A7" s="4"/>
      <c r="B7" s="40"/>
      <c r="C7" s="90"/>
      <c r="D7" s="78"/>
      <c r="E7" s="32"/>
      <c r="F7" s="32"/>
      <c r="G7" s="32"/>
      <c r="H7" s="34"/>
      <c r="I7" s="32"/>
      <c r="J7" s="49"/>
    </row>
    <row r="8" spans="1:15" ht="24" hidden="1" customHeight="1" x14ac:dyDescent="0.25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5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5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5">
      <c r="A11" s="4"/>
      <c r="B11" s="45" t="s">
        <v>18</v>
      </c>
      <c r="C11" s="5"/>
      <c r="D11" s="234"/>
      <c r="E11" s="234"/>
      <c r="F11" s="234"/>
      <c r="G11" s="234"/>
      <c r="H11" s="27" t="s">
        <v>33</v>
      </c>
      <c r="I11" s="92"/>
      <c r="J11" s="11"/>
    </row>
    <row r="12" spans="1:15" ht="15.75" customHeight="1" x14ac:dyDescent="0.25">
      <c r="A12" s="4"/>
      <c r="B12" s="39"/>
      <c r="C12" s="25"/>
      <c r="D12" s="248"/>
      <c r="E12" s="248"/>
      <c r="F12" s="248"/>
      <c r="G12" s="248"/>
      <c r="H12" s="27" t="s">
        <v>34</v>
      </c>
      <c r="I12" s="92"/>
      <c r="J12" s="11"/>
    </row>
    <row r="13" spans="1:15" ht="15.75" customHeight="1" x14ac:dyDescent="0.25">
      <c r="A13" s="4"/>
      <c r="B13" s="40"/>
      <c r="C13" s="91"/>
      <c r="D13" s="208"/>
      <c r="E13" s="208"/>
      <c r="F13" s="208"/>
      <c r="G13" s="208"/>
      <c r="H13" s="28"/>
      <c r="I13" s="32"/>
      <c r="J13" s="49"/>
    </row>
    <row r="14" spans="1:15" ht="24" hidden="1" customHeight="1" x14ac:dyDescent="0.25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5">
      <c r="A15" s="4"/>
      <c r="B15" s="50" t="s">
        <v>31</v>
      </c>
      <c r="C15" s="70"/>
      <c r="D15" s="51"/>
      <c r="E15" s="241"/>
      <c r="F15" s="241"/>
      <c r="G15" s="246"/>
      <c r="H15" s="246"/>
      <c r="I15" s="246" t="s">
        <v>28</v>
      </c>
      <c r="J15" s="247"/>
    </row>
    <row r="16" spans="1:15" ht="23.25" customHeight="1" x14ac:dyDescent="0.25">
      <c r="A16" s="139" t="s">
        <v>23</v>
      </c>
      <c r="B16" s="140" t="s">
        <v>23</v>
      </c>
      <c r="C16" s="56"/>
      <c r="D16" s="57"/>
      <c r="E16" s="211"/>
      <c r="F16" s="212"/>
      <c r="G16" s="211"/>
      <c r="H16" s="212"/>
      <c r="I16" s="211">
        <f>SUMIF(F47:F55,A16,I47:I55)+SUMIF(F47:F55,"PSU",I47:I55)</f>
        <v>0</v>
      </c>
      <c r="J16" s="231"/>
    </row>
    <row r="17" spans="1:10" ht="23.25" customHeight="1" x14ac:dyDescent="0.25">
      <c r="A17" s="139" t="s">
        <v>24</v>
      </c>
      <c r="B17" s="140" t="s">
        <v>24</v>
      </c>
      <c r="C17" s="56"/>
      <c r="D17" s="57"/>
      <c r="E17" s="211"/>
      <c r="F17" s="212"/>
      <c r="G17" s="211"/>
      <c r="H17" s="212"/>
      <c r="I17" s="211">
        <f>SUMIF(F47:F55,A17,I47:I55)</f>
        <v>0</v>
      </c>
      <c r="J17" s="231"/>
    </row>
    <row r="18" spans="1:10" ht="23.25" customHeight="1" x14ac:dyDescent="0.25">
      <c r="A18" s="139" t="s">
        <v>25</v>
      </c>
      <c r="B18" s="140" t="s">
        <v>25</v>
      </c>
      <c r="C18" s="56"/>
      <c r="D18" s="57"/>
      <c r="E18" s="211"/>
      <c r="F18" s="212"/>
      <c r="G18" s="211"/>
      <c r="H18" s="212"/>
      <c r="I18" s="211">
        <f>SUMIF(F47:F55,A18,I47:I55)</f>
        <v>0</v>
      </c>
      <c r="J18" s="231"/>
    </row>
    <row r="19" spans="1:10" ht="23.25" customHeight="1" x14ac:dyDescent="0.25">
      <c r="A19" s="139" t="s">
        <v>67</v>
      </c>
      <c r="B19" s="140" t="s">
        <v>26</v>
      </c>
      <c r="C19" s="56"/>
      <c r="D19" s="57"/>
      <c r="E19" s="211"/>
      <c r="F19" s="212"/>
      <c r="G19" s="211"/>
      <c r="H19" s="212"/>
      <c r="I19" s="211">
        <f>SUMIF(F47:F55,A19,I47:I55)</f>
        <v>0</v>
      </c>
      <c r="J19" s="231"/>
    </row>
    <row r="20" spans="1:10" ht="23.25" customHeight="1" x14ac:dyDescent="0.25">
      <c r="A20" s="139" t="s">
        <v>68</v>
      </c>
      <c r="B20" s="140" t="s">
        <v>27</v>
      </c>
      <c r="C20" s="56"/>
      <c r="D20" s="57"/>
      <c r="E20" s="211"/>
      <c r="F20" s="212"/>
      <c r="G20" s="211"/>
      <c r="H20" s="212"/>
      <c r="I20" s="211">
        <f>SUMIF(F47:F55,A20,I47:I55)</f>
        <v>0</v>
      </c>
      <c r="J20" s="231"/>
    </row>
    <row r="21" spans="1:10" ht="23.25" customHeight="1" x14ac:dyDescent="0.3">
      <c r="A21" s="4"/>
      <c r="B21" s="72" t="s">
        <v>28</v>
      </c>
      <c r="C21" s="73"/>
      <c r="D21" s="74"/>
      <c r="E21" s="232"/>
      <c r="F21" s="233"/>
      <c r="G21" s="232"/>
      <c r="H21" s="233"/>
      <c r="I21" s="232">
        <f>SUM(I16:J20)</f>
        <v>0</v>
      </c>
      <c r="J21" s="237"/>
    </row>
    <row r="22" spans="1:10" ht="33" customHeight="1" x14ac:dyDescent="0.25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5">
      <c r="A23" s="4"/>
      <c r="B23" s="55" t="s">
        <v>11</v>
      </c>
      <c r="C23" s="56"/>
      <c r="D23" s="57"/>
      <c r="E23" s="58">
        <v>12</v>
      </c>
      <c r="F23" s="59" t="s">
        <v>0</v>
      </c>
      <c r="G23" s="229">
        <f>ZakladDPHSniVypocet</f>
        <v>0</v>
      </c>
      <c r="H23" s="230"/>
      <c r="I23" s="230"/>
      <c r="J23" s="60" t="str">
        <f t="shared" ref="J23:J28" si="0">Mena</f>
        <v>CZK</v>
      </c>
    </row>
    <row r="24" spans="1:10" ht="23.25" customHeight="1" x14ac:dyDescent="0.25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235">
        <f>ZakladDPHSni*SazbaDPH1/100</f>
        <v>0</v>
      </c>
      <c r="H24" s="236"/>
      <c r="I24" s="236"/>
      <c r="J24" s="60" t="str">
        <f t="shared" si="0"/>
        <v>CZK</v>
      </c>
    </row>
    <row r="25" spans="1:10" ht="23.25" customHeight="1" x14ac:dyDescent="0.25">
      <c r="A25" s="4"/>
      <c r="B25" s="55" t="s">
        <v>13</v>
      </c>
      <c r="C25" s="56"/>
      <c r="D25" s="57"/>
      <c r="E25" s="58">
        <v>21</v>
      </c>
      <c r="F25" s="59" t="s">
        <v>0</v>
      </c>
      <c r="G25" s="229">
        <f>ZakladDPHZaklVypocet</f>
        <v>0</v>
      </c>
      <c r="H25" s="230"/>
      <c r="I25" s="230"/>
      <c r="J25" s="60" t="str">
        <f t="shared" si="0"/>
        <v>CZK</v>
      </c>
    </row>
    <row r="26" spans="1:10" ht="23.25" customHeight="1" x14ac:dyDescent="0.25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25">
        <f>ZakladDPHZakl*SazbaDPH2/100</f>
        <v>0</v>
      </c>
      <c r="H26" s="226"/>
      <c r="I26" s="226"/>
      <c r="J26" s="54" t="str">
        <f t="shared" si="0"/>
        <v>CZK</v>
      </c>
    </row>
    <row r="27" spans="1:10" ht="23.25" customHeight="1" thickBot="1" x14ac:dyDescent="0.3">
      <c r="A27" s="4"/>
      <c r="B27" s="46" t="s">
        <v>4</v>
      </c>
      <c r="C27" s="20"/>
      <c r="D27" s="23"/>
      <c r="E27" s="20"/>
      <c r="F27" s="21"/>
      <c r="G27" s="227">
        <f>0</f>
        <v>0</v>
      </c>
      <c r="H27" s="227"/>
      <c r="I27" s="227"/>
      <c r="J27" s="61" t="str">
        <f t="shared" si="0"/>
        <v>CZK</v>
      </c>
    </row>
    <row r="28" spans="1:10" ht="27.75" hidden="1" customHeight="1" thickBot="1" x14ac:dyDescent="0.3">
      <c r="A28" s="4"/>
      <c r="B28" s="111" t="s">
        <v>22</v>
      </c>
      <c r="C28" s="112"/>
      <c r="D28" s="112"/>
      <c r="E28" s="113"/>
      <c r="F28" s="114"/>
      <c r="G28" s="245">
        <f>ZakladDPHSniVypocet+ZakladDPHZaklVypocet</f>
        <v>0</v>
      </c>
      <c r="H28" s="245"/>
      <c r="I28" s="245"/>
      <c r="J28" s="115" t="str">
        <f t="shared" si="0"/>
        <v>CZK</v>
      </c>
    </row>
    <row r="29" spans="1:10" ht="27.75" customHeight="1" thickBot="1" x14ac:dyDescent="0.3">
      <c r="A29" s="4"/>
      <c r="B29" s="111" t="s">
        <v>35</v>
      </c>
      <c r="C29" s="116"/>
      <c r="D29" s="116"/>
      <c r="E29" s="116"/>
      <c r="F29" s="116"/>
      <c r="G29" s="228">
        <f>ZakladDPHSni+DPHSni+ZakladDPHZakl+DPHZakl+Zaokrouhleni</f>
        <v>0</v>
      </c>
      <c r="H29" s="228"/>
      <c r="I29" s="228"/>
      <c r="J29" s="117" t="s">
        <v>48</v>
      </c>
    </row>
    <row r="30" spans="1:10" ht="12.75" customHeight="1" x14ac:dyDescent="0.25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5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45646</v>
      </c>
      <c r="I32" s="37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3">
      <c r="A34" s="29"/>
      <c r="B34" s="29"/>
      <c r="C34" s="30"/>
      <c r="D34" s="209"/>
      <c r="E34" s="209"/>
      <c r="F34" s="30"/>
      <c r="G34" s="209"/>
      <c r="H34" s="209"/>
      <c r="I34" s="209"/>
      <c r="J34" s="36"/>
    </row>
    <row r="35" spans="1:10" ht="12.75" customHeight="1" x14ac:dyDescent="0.25">
      <c r="A35" s="4"/>
      <c r="B35" s="4"/>
      <c r="C35" s="5"/>
      <c r="D35" s="210" t="s">
        <v>2</v>
      </c>
      <c r="E35" s="210"/>
      <c r="F35" s="5"/>
      <c r="G35" s="43"/>
      <c r="H35" s="13" t="s">
        <v>3</v>
      </c>
      <c r="I35" s="43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4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 x14ac:dyDescent="0.25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10" ht="25.5" hidden="1" customHeight="1" x14ac:dyDescent="0.25">
      <c r="A39" s="95">
        <v>1</v>
      </c>
      <c r="B39" s="101" t="s">
        <v>46</v>
      </c>
      <c r="C39" s="213" t="s">
        <v>45</v>
      </c>
      <c r="D39" s="214"/>
      <c r="E39" s="214"/>
      <c r="F39" s="106">
        <f>'Rozpočet Pol'!AC78</f>
        <v>0</v>
      </c>
      <c r="G39" s="107">
        <f>'Rozpočet Pol'!AD78</f>
        <v>0</v>
      </c>
      <c r="H39" s="108">
        <f>(F39*SazbaDPH1/100)+(G39*SazbaDPH2/100)</f>
        <v>0</v>
      </c>
      <c r="I39" s="108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5">
      <c r="A40" s="95"/>
      <c r="B40" s="215" t="s">
        <v>47</v>
      </c>
      <c r="C40" s="216"/>
      <c r="D40" s="216"/>
      <c r="E40" s="217"/>
      <c r="F40" s="109">
        <f>SUMIF(A39:A39,"=1",F39:F39)</f>
        <v>0</v>
      </c>
      <c r="G40" s="110">
        <f>SUMIF(A39:A39,"=1",G39:G39)</f>
        <v>0</v>
      </c>
      <c r="H40" s="110">
        <f>SUMIF(A39:A39,"=1",H39:H39)</f>
        <v>0</v>
      </c>
      <c r="I40" s="110">
        <f>SUMIF(A39:A39,"=1",I39:I39)</f>
        <v>0</v>
      </c>
      <c r="J40" s="96">
        <f>SUMIF(A39:A39,"=1",J39:J39)</f>
        <v>0</v>
      </c>
    </row>
    <row r="44" spans="1:10" ht="15.5" x14ac:dyDescent="0.35">
      <c r="B44" s="118" t="s">
        <v>49</v>
      </c>
    </row>
    <row r="46" spans="1:10" ht="25.5" customHeight="1" x14ac:dyDescent="0.25">
      <c r="A46" s="119"/>
      <c r="B46" s="123" t="s">
        <v>16</v>
      </c>
      <c r="C46" s="123" t="s">
        <v>5</v>
      </c>
      <c r="D46" s="124"/>
      <c r="E46" s="124"/>
      <c r="F46" s="127" t="s">
        <v>50</v>
      </c>
      <c r="G46" s="127"/>
      <c r="H46" s="127"/>
      <c r="I46" s="218" t="s">
        <v>28</v>
      </c>
      <c r="J46" s="218"/>
    </row>
    <row r="47" spans="1:10" ht="25.5" customHeight="1" x14ac:dyDescent="0.25">
      <c r="A47" s="120"/>
      <c r="B47" s="128" t="s">
        <v>51</v>
      </c>
      <c r="C47" s="220" t="s">
        <v>52</v>
      </c>
      <c r="D47" s="221"/>
      <c r="E47" s="221"/>
      <c r="F47" s="130" t="s">
        <v>23</v>
      </c>
      <c r="G47" s="131"/>
      <c r="H47" s="131"/>
      <c r="I47" s="219">
        <f>'Rozpočet Pol'!G8</f>
        <v>0</v>
      </c>
      <c r="J47" s="219"/>
    </row>
    <row r="48" spans="1:10" ht="25.5" customHeight="1" x14ac:dyDescent="0.25">
      <c r="A48" s="120"/>
      <c r="B48" s="122" t="s">
        <v>53</v>
      </c>
      <c r="C48" s="202" t="s">
        <v>54</v>
      </c>
      <c r="D48" s="203"/>
      <c r="E48" s="203"/>
      <c r="F48" s="132" t="s">
        <v>23</v>
      </c>
      <c r="G48" s="133"/>
      <c r="H48" s="133"/>
      <c r="I48" s="201">
        <f>'Rozpočet Pol'!G13</f>
        <v>0</v>
      </c>
      <c r="J48" s="201"/>
    </row>
    <row r="49" spans="1:10" ht="25.5" customHeight="1" x14ac:dyDescent="0.25">
      <c r="A49" s="120"/>
      <c r="B49" s="122" t="s">
        <v>55</v>
      </c>
      <c r="C49" s="202" t="s">
        <v>56</v>
      </c>
      <c r="D49" s="203"/>
      <c r="E49" s="203"/>
      <c r="F49" s="132" t="s">
        <v>23</v>
      </c>
      <c r="G49" s="133"/>
      <c r="H49" s="133"/>
      <c r="I49" s="201">
        <f>'Rozpočet Pol'!G24</f>
        <v>0</v>
      </c>
      <c r="J49" s="201"/>
    </row>
    <row r="50" spans="1:10" ht="25.5" customHeight="1" x14ac:dyDescent="0.25">
      <c r="A50" s="120"/>
      <c r="B50" s="122" t="s">
        <v>57</v>
      </c>
      <c r="C50" s="202" t="s">
        <v>58</v>
      </c>
      <c r="D50" s="203"/>
      <c r="E50" s="203"/>
      <c r="F50" s="132" t="s">
        <v>24</v>
      </c>
      <c r="G50" s="133"/>
      <c r="H50" s="133"/>
      <c r="I50" s="201">
        <f>'Rozpočet Pol'!G26</f>
        <v>0</v>
      </c>
      <c r="J50" s="201"/>
    </row>
    <row r="51" spans="1:10" ht="25.5" customHeight="1" x14ac:dyDescent="0.25">
      <c r="A51" s="120"/>
      <c r="B51" s="122" t="s">
        <v>59</v>
      </c>
      <c r="C51" s="202" t="s">
        <v>60</v>
      </c>
      <c r="D51" s="203"/>
      <c r="E51" s="203"/>
      <c r="F51" s="132" t="s">
        <v>24</v>
      </c>
      <c r="G51" s="133"/>
      <c r="H51" s="133"/>
      <c r="I51" s="201">
        <f>'Rozpočet Pol'!G32</f>
        <v>0</v>
      </c>
      <c r="J51" s="201"/>
    </row>
    <row r="52" spans="1:10" ht="25.5" customHeight="1" x14ac:dyDescent="0.25">
      <c r="A52" s="120"/>
      <c r="B52" s="122" t="s">
        <v>61</v>
      </c>
      <c r="C52" s="202" t="s">
        <v>62</v>
      </c>
      <c r="D52" s="203"/>
      <c r="E52" s="203"/>
      <c r="F52" s="132" t="s">
        <v>24</v>
      </c>
      <c r="G52" s="133"/>
      <c r="H52" s="133"/>
      <c r="I52" s="201">
        <f>'Rozpočet Pol'!G46</f>
        <v>0</v>
      </c>
      <c r="J52" s="201"/>
    </row>
    <row r="53" spans="1:10" ht="25.5" customHeight="1" x14ac:dyDescent="0.25">
      <c r="A53" s="120"/>
      <c r="B53" s="122" t="s">
        <v>63</v>
      </c>
      <c r="C53" s="202" t="s">
        <v>64</v>
      </c>
      <c r="D53" s="203"/>
      <c r="E53" s="203"/>
      <c r="F53" s="132" t="s">
        <v>24</v>
      </c>
      <c r="G53" s="133"/>
      <c r="H53" s="133"/>
      <c r="I53" s="201">
        <f>'Rozpočet Pol'!G67</f>
        <v>0</v>
      </c>
      <c r="J53" s="201"/>
    </row>
    <row r="54" spans="1:10" ht="25.5" customHeight="1" x14ac:dyDescent="0.25">
      <c r="A54" s="120"/>
      <c r="B54" s="122" t="s">
        <v>65</v>
      </c>
      <c r="C54" s="202" t="s">
        <v>66</v>
      </c>
      <c r="D54" s="203"/>
      <c r="E54" s="203"/>
      <c r="F54" s="132" t="s">
        <v>24</v>
      </c>
      <c r="G54" s="133"/>
      <c r="H54" s="133"/>
      <c r="I54" s="201">
        <f>'Rozpočet Pol'!G71</f>
        <v>0</v>
      </c>
      <c r="J54" s="201"/>
    </row>
    <row r="55" spans="1:10" ht="25.5" customHeight="1" x14ac:dyDescent="0.25">
      <c r="A55" s="120"/>
      <c r="B55" s="129" t="s">
        <v>67</v>
      </c>
      <c r="C55" s="205" t="s">
        <v>26</v>
      </c>
      <c r="D55" s="206"/>
      <c r="E55" s="206"/>
      <c r="F55" s="134" t="s">
        <v>67</v>
      </c>
      <c r="G55" s="135"/>
      <c r="H55" s="135"/>
      <c r="I55" s="204">
        <f>'Rozpočet Pol'!G74</f>
        <v>0</v>
      </c>
      <c r="J55" s="204"/>
    </row>
    <row r="56" spans="1:10" ht="25.5" customHeight="1" x14ac:dyDescent="0.25">
      <c r="A56" s="121"/>
      <c r="B56" s="125" t="s">
        <v>1</v>
      </c>
      <c r="C56" s="125"/>
      <c r="D56" s="126"/>
      <c r="E56" s="126"/>
      <c r="F56" s="136"/>
      <c r="G56" s="137"/>
      <c r="H56" s="137"/>
      <c r="I56" s="207">
        <f>SUM(I47:I55)</f>
        <v>0</v>
      </c>
      <c r="J56" s="207"/>
    </row>
    <row r="57" spans="1:10" x14ac:dyDescent="0.25">
      <c r="F57" s="138"/>
      <c r="G57" s="94"/>
      <c r="H57" s="138"/>
      <c r="I57" s="94"/>
      <c r="J57" s="94"/>
    </row>
    <row r="58" spans="1:10" x14ac:dyDescent="0.25">
      <c r="F58" s="138"/>
      <c r="G58" s="94"/>
      <c r="H58" s="138"/>
      <c r="I58" s="94"/>
      <c r="J58" s="94"/>
    </row>
    <row r="59" spans="1:10" x14ac:dyDescent="0.25">
      <c r="F59" s="138"/>
      <c r="G59" s="94"/>
      <c r="H59" s="138"/>
      <c r="I59" s="94"/>
      <c r="J59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:J3"/>
    <mergeCell ref="G15:H15"/>
    <mergeCell ref="I15:J15"/>
    <mergeCell ref="E16:F16"/>
    <mergeCell ref="D12:G12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D13:G13"/>
    <mergeCell ref="D34:E34"/>
    <mergeCell ref="D35:E35"/>
    <mergeCell ref="G19:H19"/>
    <mergeCell ref="G20:H20"/>
    <mergeCell ref="G34:I34"/>
    <mergeCell ref="G28:I28"/>
    <mergeCell ref="I48:J48"/>
    <mergeCell ref="C48:E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796875" defaultRowHeight="12.5" x14ac:dyDescent="0.25"/>
  <cols>
    <col min="1" max="1" width="4.26953125" style="6" customWidth="1"/>
    <col min="2" max="2" width="14.453125" style="6" customWidth="1"/>
    <col min="3" max="3" width="38.26953125" style="10" customWidth="1"/>
    <col min="4" max="4" width="4.54296875" style="6" customWidth="1"/>
    <col min="5" max="5" width="10.54296875" style="6" customWidth="1"/>
    <col min="6" max="6" width="9.81640625" style="6" customWidth="1"/>
    <col min="7" max="7" width="12.7265625" style="6" customWidth="1"/>
    <col min="8" max="16384" width="9.1796875" style="6"/>
  </cols>
  <sheetData>
    <row r="1" spans="1:7" ht="15.5" x14ac:dyDescent="0.25">
      <c r="A1" s="249" t="s">
        <v>6</v>
      </c>
      <c r="B1" s="249"/>
      <c r="C1" s="250"/>
      <c r="D1" s="249"/>
      <c r="E1" s="249"/>
      <c r="F1" s="249"/>
      <c r="G1" s="249"/>
    </row>
    <row r="2" spans="1:7" ht="25" customHeight="1" x14ac:dyDescent="0.25">
      <c r="A2" s="77" t="s">
        <v>41</v>
      </c>
      <c r="B2" s="76"/>
      <c r="C2" s="251"/>
      <c r="D2" s="251"/>
      <c r="E2" s="251"/>
      <c r="F2" s="251"/>
      <c r="G2" s="252"/>
    </row>
    <row r="3" spans="1:7" ht="25" hidden="1" customHeight="1" x14ac:dyDescent="0.25">
      <c r="A3" s="77" t="s">
        <v>7</v>
      </c>
      <c r="B3" s="76"/>
      <c r="C3" s="251"/>
      <c r="D3" s="251"/>
      <c r="E3" s="251"/>
      <c r="F3" s="251"/>
      <c r="G3" s="252"/>
    </row>
    <row r="4" spans="1:7" ht="25" hidden="1" customHeight="1" x14ac:dyDescent="0.25">
      <c r="A4" s="77" t="s">
        <v>8</v>
      </c>
      <c r="B4" s="76"/>
      <c r="C4" s="251"/>
      <c r="D4" s="251"/>
      <c r="E4" s="251"/>
      <c r="F4" s="251"/>
      <c r="G4" s="252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88"/>
  <sheetViews>
    <sheetView topLeftCell="A27" workbookViewId="0">
      <selection activeCell="X36" sqref="X36"/>
    </sheetView>
  </sheetViews>
  <sheetFormatPr defaultRowHeight="12.5" outlineLevelRow="1" x14ac:dyDescent="0.25"/>
  <cols>
    <col min="1" max="1" width="4.26953125" customWidth="1"/>
    <col min="2" max="2" width="14.453125" style="93" customWidth="1"/>
    <col min="3" max="3" width="38.26953125" style="93" customWidth="1"/>
    <col min="4" max="4" width="4.54296875" customWidth="1"/>
    <col min="5" max="5" width="10.54296875" customWidth="1"/>
    <col min="6" max="6" width="9.81640625" customWidth="1"/>
    <col min="7" max="7" width="12.7265625" customWidth="1"/>
    <col min="8" max="21" width="0" hidden="1" customWidth="1"/>
    <col min="29" max="39" width="0" hidden="1" customWidth="1"/>
  </cols>
  <sheetData>
    <row r="1" spans="1:60" ht="15.75" customHeight="1" x14ac:dyDescent="0.35">
      <c r="A1" s="265" t="s">
        <v>6</v>
      </c>
      <c r="B1" s="265"/>
      <c r="C1" s="265"/>
      <c r="D1" s="265"/>
      <c r="E1" s="265"/>
      <c r="F1" s="265"/>
      <c r="G1" s="265"/>
      <c r="AE1" t="s">
        <v>70</v>
      </c>
    </row>
    <row r="2" spans="1:60" ht="25" customHeight="1" x14ac:dyDescent="0.25">
      <c r="A2" s="143" t="s">
        <v>69</v>
      </c>
      <c r="B2" s="141"/>
      <c r="C2" s="266" t="s">
        <v>45</v>
      </c>
      <c r="D2" s="267"/>
      <c r="E2" s="267"/>
      <c r="F2" s="267"/>
      <c r="G2" s="268"/>
      <c r="AE2" t="s">
        <v>71</v>
      </c>
    </row>
    <row r="3" spans="1:60" ht="25" hidden="1" customHeight="1" x14ac:dyDescent="0.25">
      <c r="A3" s="144" t="s">
        <v>7</v>
      </c>
      <c r="B3" s="142"/>
      <c r="C3" s="269"/>
      <c r="D3" s="270"/>
      <c r="E3" s="270"/>
      <c r="F3" s="270"/>
      <c r="G3" s="271"/>
      <c r="AE3" t="s">
        <v>72</v>
      </c>
    </row>
    <row r="4" spans="1:60" ht="25" hidden="1" customHeight="1" x14ac:dyDescent="0.25">
      <c r="A4" s="144" t="s">
        <v>8</v>
      </c>
      <c r="B4" s="142"/>
      <c r="C4" s="269"/>
      <c r="D4" s="270"/>
      <c r="E4" s="270"/>
      <c r="F4" s="270"/>
      <c r="G4" s="271"/>
      <c r="AE4" t="s">
        <v>73</v>
      </c>
    </row>
    <row r="5" spans="1:60" hidden="1" x14ac:dyDescent="0.25">
      <c r="A5" s="145" t="s">
        <v>74</v>
      </c>
      <c r="B5" s="146"/>
      <c r="C5" s="147"/>
      <c r="D5" s="148"/>
      <c r="E5" s="148"/>
      <c r="F5" s="148"/>
      <c r="G5" s="149"/>
      <c r="AE5" t="s">
        <v>75</v>
      </c>
    </row>
    <row r="7" spans="1:60" ht="37.5" x14ac:dyDescent="0.25">
      <c r="A7" s="154" t="s">
        <v>76</v>
      </c>
      <c r="B7" s="155" t="s">
        <v>77</v>
      </c>
      <c r="C7" s="155" t="s">
        <v>78</v>
      </c>
      <c r="D7" s="154" t="s">
        <v>79</v>
      </c>
      <c r="E7" s="154" t="s">
        <v>80</v>
      </c>
      <c r="F7" s="150" t="s">
        <v>81</v>
      </c>
      <c r="G7" s="173" t="s">
        <v>28</v>
      </c>
      <c r="H7" s="174" t="s">
        <v>29</v>
      </c>
      <c r="I7" s="174" t="s">
        <v>82</v>
      </c>
      <c r="J7" s="174" t="s">
        <v>30</v>
      </c>
      <c r="K7" s="174" t="s">
        <v>83</v>
      </c>
      <c r="L7" s="174" t="s">
        <v>84</v>
      </c>
      <c r="M7" s="174" t="s">
        <v>85</v>
      </c>
      <c r="N7" s="174" t="s">
        <v>86</v>
      </c>
      <c r="O7" s="174" t="s">
        <v>87</v>
      </c>
      <c r="P7" s="174" t="s">
        <v>88</v>
      </c>
      <c r="Q7" s="174" t="s">
        <v>89</v>
      </c>
      <c r="R7" s="174" t="s">
        <v>90</v>
      </c>
      <c r="S7" s="174" t="s">
        <v>91</v>
      </c>
      <c r="T7" s="174" t="s">
        <v>92</v>
      </c>
      <c r="U7" s="157" t="s">
        <v>93</v>
      </c>
    </row>
    <row r="8" spans="1:60" x14ac:dyDescent="0.25">
      <c r="A8" s="175" t="s">
        <v>94</v>
      </c>
      <c r="B8" s="176" t="s">
        <v>51</v>
      </c>
      <c r="C8" s="177" t="s">
        <v>52</v>
      </c>
      <c r="D8" s="178"/>
      <c r="E8" s="179"/>
      <c r="F8" s="180"/>
      <c r="G8" s="180">
        <f>SUMIF(AE9:AE12,"&lt;&gt;NOR",G9:G12)</f>
        <v>0</v>
      </c>
      <c r="H8" s="180"/>
      <c r="I8" s="180">
        <f>SUM(I9:I12)</f>
        <v>0</v>
      </c>
      <c r="J8" s="180"/>
      <c r="K8" s="180">
        <f>SUM(K9:K12)</f>
        <v>0</v>
      </c>
      <c r="L8" s="180"/>
      <c r="M8" s="180">
        <f>SUM(M9:M12)</f>
        <v>0</v>
      </c>
      <c r="N8" s="156"/>
      <c r="O8" s="156">
        <f>SUM(O9:O12)</f>
        <v>52.732219999999998</v>
      </c>
      <c r="P8" s="156"/>
      <c r="Q8" s="156">
        <f>SUM(Q9:Q12)</f>
        <v>0</v>
      </c>
      <c r="R8" s="156"/>
      <c r="S8" s="156"/>
      <c r="T8" s="175"/>
      <c r="U8" s="156">
        <f>SUM(U9:U12)</f>
        <v>487.73</v>
      </c>
      <c r="AE8" t="s">
        <v>95</v>
      </c>
    </row>
    <row r="9" spans="1:60" ht="20" outlineLevel="1" x14ac:dyDescent="0.25">
      <c r="A9" s="152">
        <v>1</v>
      </c>
      <c r="B9" s="158" t="s">
        <v>96</v>
      </c>
      <c r="C9" s="193" t="s">
        <v>97</v>
      </c>
      <c r="D9" s="160" t="s">
        <v>98</v>
      </c>
      <c r="E9" s="167">
        <v>2869</v>
      </c>
      <c r="F9" s="170">
        <f>H9+J9</f>
        <v>0</v>
      </c>
      <c r="G9" s="171">
        <f>ROUND(E9*F9,2)</f>
        <v>0</v>
      </c>
      <c r="H9" s="171"/>
      <c r="I9" s="171">
        <f>ROUND(E9*H9,2)</f>
        <v>0</v>
      </c>
      <c r="J9" s="171"/>
      <c r="K9" s="171">
        <f>ROUND(E9*J9,2)</f>
        <v>0</v>
      </c>
      <c r="L9" s="171">
        <v>0</v>
      </c>
      <c r="M9" s="171">
        <f>G9*(1+L9/100)</f>
        <v>0</v>
      </c>
      <c r="N9" s="161">
        <v>1.8380000000000001E-2</v>
      </c>
      <c r="O9" s="161">
        <f>ROUND(E9*N9,5)</f>
        <v>52.732219999999998</v>
      </c>
      <c r="P9" s="161">
        <v>0</v>
      </c>
      <c r="Q9" s="161">
        <f>ROUND(E9*P9,5)</f>
        <v>0</v>
      </c>
      <c r="R9" s="161"/>
      <c r="S9" s="161"/>
      <c r="T9" s="162">
        <v>0.104</v>
      </c>
      <c r="U9" s="161">
        <f>ROUND(E9*T9,2)</f>
        <v>298.38</v>
      </c>
      <c r="V9" s="151"/>
      <c r="W9" s="151"/>
      <c r="X9" s="151"/>
      <c r="Y9" s="151"/>
      <c r="Z9" s="151"/>
      <c r="AA9" s="151"/>
      <c r="AB9" s="151"/>
      <c r="AC9" s="151"/>
      <c r="AD9" s="151"/>
      <c r="AE9" s="151" t="s">
        <v>99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ht="20" outlineLevel="1" x14ac:dyDescent="0.25">
      <c r="A10" s="152">
        <v>2</v>
      </c>
      <c r="B10" s="158" t="s">
        <v>100</v>
      </c>
      <c r="C10" s="193" t="s">
        <v>101</v>
      </c>
      <c r="D10" s="160" t="s">
        <v>98</v>
      </c>
      <c r="E10" s="167">
        <v>5738</v>
      </c>
      <c r="F10" s="170">
        <f>H10+J10</f>
        <v>0</v>
      </c>
      <c r="G10" s="171">
        <f>ROUND(E10*F10,2)</f>
        <v>0</v>
      </c>
      <c r="H10" s="171"/>
      <c r="I10" s="171">
        <f>ROUND(E10*H10,2)</f>
        <v>0</v>
      </c>
      <c r="J10" s="171"/>
      <c r="K10" s="171">
        <f>ROUND(E10*J10,2)</f>
        <v>0</v>
      </c>
      <c r="L10" s="171">
        <v>0</v>
      </c>
      <c r="M10" s="171">
        <f>G10*(1+L10/100)</f>
        <v>0</v>
      </c>
      <c r="N10" s="161">
        <v>0</v>
      </c>
      <c r="O10" s="161">
        <f>ROUND(E10*N10,5)</f>
        <v>0</v>
      </c>
      <c r="P10" s="161">
        <v>0</v>
      </c>
      <c r="Q10" s="161">
        <f>ROUND(E10*P10,5)</f>
        <v>0</v>
      </c>
      <c r="R10" s="161"/>
      <c r="S10" s="161"/>
      <c r="T10" s="162">
        <v>0</v>
      </c>
      <c r="U10" s="161">
        <f>ROUND(E10*T10,2)</f>
        <v>0</v>
      </c>
      <c r="V10" s="151"/>
      <c r="W10" s="151"/>
      <c r="X10" s="151"/>
      <c r="Y10" s="151"/>
      <c r="Z10" s="151"/>
      <c r="AA10" s="151"/>
      <c r="AB10" s="151"/>
      <c r="AC10" s="151"/>
      <c r="AD10" s="151"/>
      <c r="AE10" s="151" t="s">
        <v>99</v>
      </c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5">
      <c r="A11" s="152"/>
      <c r="B11" s="158"/>
      <c r="C11" s="194" t="s">
        <v>102</v>
      </c>
      <c r="D11" s="163"/>
      <c r="E11" s="168">
        <v>5738</v>
      </c>
      <c r="F11" s="171"/>
      <c r="G11" s="171"/>
      <c r="H11" s="171"/>
      <c r="I11" s="171"/>
      <c r="J11" s="171"/>
      <c r="K11" s="171"/>
      <c r="L11" s="171"/>
      <c r="M11" s="171"/>
      <c r="N11" s="161"/>
      <c r="O11" s="161"/>
      <c r="P11" s="161"/>
      <c r="Q11" s="161"/>
      <c r="R11" s="161"/>
      <c r="S11" s="161"/>
      <c r="T11" s="162"/>
      <c r="U11" s="161"/>
      <c r="V11" s="151"/>
      <c r="W11" s="151"/>
      <c r="X11" s="151"/>
      <c r="Y11" s="151"/>
      <c r="Z11" s="151"/>
      <c r="AA11" s="151"/>
      <c r="AB11" s="151"/>
      <c r="AC11" s="151"/>
      <c r="AD11" s="151"/>
      <c r="AE11" s="151" t="s">
        <v>103</v>
      </c>
      <c r="AF11" s="151">
        <v>0</v>
      </c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0" outlineLevel="1" x14ac:dyDescent="0.25">
      <c r="A12" s="152">
        <v>3</v>
      </c>
      <c r="B12" s="158" t="s">
        <v>104</v>
      </c>
      <c r="C12" s="193" t="s">
        <v>105</v>
      </c>
      <c r="D12" s="160" t="s">
        <v>98</v>
      </c>
      <c r="E12" s="167">
        <v>2869</v>
      </c>
      <c r="F12" s="170">
        <f>H12+J12</f>
        <v>0</v>
      </c>
      <c r="G12" s="171">
        <f>ROUND(E12*F12,2)</f>
        <v>0</v>
      </c>
      <c r="H12" s="171"/>
      <c r="I12" s="171">
        <f>ROUND(E12*H12,2)</f>
        <v>0</v>
      </c>
      <c r="J12" s="171"/>
      <c r="K12" s="171">
        <f>ROUND(E12*J12,2)</f>
        <v>0</v>
      </c>
      <c r="L12" s="171">
        <v>0</v>
      </c>
      <c r="M12" s="171">
        <f>G12*(1+L12/100)</f>
        <v>0</v>
      </c>
      <c r="N12" s="161">
        <v>0</v>
      </c>
      <c r="O12" s="161">
        <f>ROUND(E12*N12,5)</f>
        <v>0</v>
      </c>
      <c r="P12" s="161">
        <v>0</v>
      </c>
      <c r="Q12" s="161">
        <f>ROUND(E12*P12,5)</f>
        <v>0</v>
      </c>
      <c r="R12" s="161"/>
      <c r="S12" s="161"/>
      <c r="T12" s="162">
        <v>6.6000000000000003E-2</v>
      </c>
      <c r="U12" s="161">
        <f>ROUND(E12*T12,2)</f>
        <v>189.35</v>
      </c>
      <c r="V12" s="151"/>
      <c r="W12" s="151"/>
      <c r="X12" s="151"/>
      <c r="Y12" s="151"/>
      <c r="Z12" s="151"/>
      <c r="AA12" s="151"/>
      <c r="AB12" s="151"/>
      <c r="AC12" s="151"/>
      <c r="AD12" s="151"/>
      <c r="AE12" s="151" t="s">
        <v>99</v>
      </c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x14ac:dyDescent="0.25">
      <c r="A13" s="153" t="s">
        <v>94</v>
      </c>
      <c r="B13" s="159" t="s">
        <v>53</v>
      </c>
      <c r="C13" s="195" t="s">
        <v>54</v>
      </c>
      <c r="D13" s="164"/>
      <c r="E13" s="169"/>
      <c r="F13" s="172"/>
      <c r="G13" s="172">
        <f>SUMIF(AE14:AE23,"&lt;&gt;NOR",G14:G23)</f>
        <v>0</v>
      </c>
      <c r="H13" s="172"/>
      <c r="I13" s="172">
        <f>SUM(I14:I23)</f>
        <v>0</v>
      </c>
      <c r="J13" s="172"/>
      <c r="K13" s="172">
        <f>SUM(K14:K23)</f>
        <v>0</v>
      </c>
      <c r="L13" s="172"/>
      <c r="M13" s="172">
        <f>SUM(M14:M23)</f>
        <v>0</v>
      </c>
      <c r="N13" s="165"/>
      <c r="O13" s="165">
        <f>SUM(O14:O23)</f>
        <v>0</v>
      </c>
      <c r="P13" s="165"/>
      <c r="Q13" s="165">
        <f>SUM(Q14:Q23)</f>
        <v>0</v>
      </c>
      <c r="R13" s="165"/>
      <c r="S13" s="165"/>
      <c r="T13" s="166"/>
      <c r="U13" s="165">
        <f>SUM(U14:U23)</f>
        <v>150.44999999999999</v>
      </c>
      <c r="AE13" t="s">
        <v>95</v>
      </c>
    </row>
    <row r="14" spans="1:60" outlineLevel="1" x14ac:dyDescent="0.25">
      <c r="A14" s="152">
        <v>4</v>
      </c>
      <c r="B14" s="158" t="s">
        <v>106</v>
      </c>
      <c r="C14" s="193" t="s">
        <v>107</v>
      </c>
      <c r="D14" s="160" t="s">
        <v>108</v>
      </c>
      <c r="E14" s="167">
        <v>60.62</v>
      </c>
      <c r="F14" s="170">
        <f>H14+J14</f>
        <v>0</v>
      </c>
      <c r="G14" s="171">
        <f>ROUND(E14*F14,2)</f>
        <v>0</v>
      </c>
      <c r="H14" s="171"/>
      <c r="I14" s="171">
        <f>ROUND(E14*H14,2)</f>
        <v>0</v>
      </c>
      <c r="J14" s="171"/>
      <c r="K14" s="171">
        <f>ROUND(E14*J14,2)</f>
        <v>0</v>
      </c>
      <c r="L14" s="171">
        <v>0</v>
      </c>
      <c r="M14" s="171">
        <f>G14*(1+L14/100)</f>
        <v>0</v>
      </c>
      <c r="N14" s="161">
        <v>0</v>
      </c>
      <c r="O14" s="161">
        <f>ROUND(E14*N14,5)</f>
        <v>0</v>
      </c>
      <c r="P14" s="161">
        <v>0</v>
      </c>
      <c r="Q14" s="161">
        <f>ROUND(E14*P14,5)</f>
        <v>0</v>
      </c>
      <c r="R14" s="161"/>
      <c r="S14" s="161"/>
      <c r="T14" s="162">
        <v>0.94199999999999995</v>
      </c>
      <c r="U14" s="161">
        <f>ROUND(E14*T14,2)</f>
        <v>57.1</v>
      </c>
      <c r="V14" s="151"/>
      <c r="W14" s="151"/>
      <c r="X14" s="151"/>
      <c r="Y14" s="151"/>
      <c r="Z14" s="151"/>
      <c r="AA14" s="151"/>
      <c r="AB14" s="151"/>
      <c r="AC14" s="151"/>
      <c r="AD14" s="151"/>
      <c r="AE14" s="151" t="s">
        <v>99</v>
      </c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5">
      <c r="A15" s="152"/>
      <c r="B15" s="158"/>
      <c r="C15" s="194" t="s">
        <v>109</v>
      </c>
      <c r="D15" s="163"/>
      <c r="E15" s="168">
        <v>60.62</v>
      </c>
      <c r="F15" s="171"/>
      <c r="G15" s="171"/>
      <c r="H15" s="171"/>
      <c r="I15" s="171"/>
      <c r="J15" s="171"/>
      <c r="K15" s="171"/>
      <c r="L15" s="171"/>
      <c r="M15" s="171"/>
      <c r="N15" s="161"/>
      <c r="O15" s="161"/>
      <c r="P15" s="161"/>
      <c r="Q15" s="161"/>
      <c r="R15" s="161"/>
      <c r="S15" s="161"/>
      <c r="T15" s="162"/>
      <c r="U15" s="161"/>
      <c r="V15" s="151"/>
      <c r="W15" s="151"/>
      <c r="X15" s="151"/>
      <c r="Y15" s="151"/>
      <c r="Z15" s="151"/>
      <c r="AA15" s="151"/>
      <c r="AB15" s="151"/>
      <c r="AC15" s="151"/>
      <c r="AD15" s="151"/>
      <c r="AE15" s="151" t="s">
        <v>103</v>
      </c>
      <c r="AF15" s="151">
        <v>0</v>
      </c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5">
      <c r="A16" s="152">
        <v>5</v>
      </c>
      <c r="B16" s="158" t="s">
        <v>110</v>
      </c>
      <c r="C16" s="193" t="s">
        <v>111</v>
      </c>
      <c r="D16" s="160" t="s">
        <v>108</v>
      </c>
      <c r="E16" s="167">
        <v>606.19999999999993</v>
      </c>
      <c r="F16" s="170">
        <f>H16+J16</f>
        <v>0</v>
      </c>
      <c r="G16" s="171">
        <f>ROUND(E16*F16,2)</f>
        <v>0</v>
      </c>
      <c r="H16" s="171"/>
      <c r="I16" s="171">
        <f>ROUND(E16*H16,2)</f>
        <v>0</v>
      </c>
      <c r="J16" s="171"/>
      <c r="K16" s="171">
        <f>ROUND(E16*J16,2)</f>
        <v>0</v>
      </c>
      <c r="L16" s="171">
        <v>0</v>
      </c>
      <c r="M16" s="171">
        <f>G16*(1+L16/100)</f>
        <v>0</v>
      </c>
      <c r="N16" s="161">
        <v>0</v>
      </c>
      <c r="O16" s="161">
        <f>ROUND(E16*N16,5)</f>
        <v>0</v>
      </c>
      <c r="P16" s="161">
        <v>0</v>
      </c>
      <c r="Q16" s="161">
        <f>ROUND(E16*P16,5)</f>
        <v>0</v>
      </c>
      <c r="R16" s="161"/>
      <c r="S16" s="161"/>
      <c r="T16" s="162">
        <v>0.105</v>
      </c>
      <c r="U16" s="161">
        <f>ROUND(E16*T16,2)</f>
        <v>63.65</v>
      </c>
      <c r="V16" s="151"/>
      <c r="W16" s="151"/>
      <c r="X16" s="151"/>
      <c r="Y16" s="151"/>
      <c r="Z16" s="151"/>
      <c r="AA16" s="151"/>
      <c r="AB16" s="151"/>
      <c r="AC16" s="151"/>
      <c r="AD16" s="151"/>
      <c r="AE16" s="151" t="s">
        <v>99</v>
      </c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5">
      <c r="A17" s="152"/>
      <c r="B17" s="158"/>
      <c r="C17" s="194" t="s">
        <v>112</v>
      </c>
      <c r="D17" s="163"/>
      <c r="E17" s="168">
        <v>606.20000000000005</v>
      </c>
      <c r="F17" s="171"/>
      <c r="G17" s="171"/>
      <c r="H17" s="171"/>
      <c r="I17" s="171"/>
      <c r="J17" s="171"/>
      <c r="K17" s="171"/>
      <c r="L17" s="171"/>
      <c r="M17" s="171"/>
      <c r="N17" s="161"/>
      <c r="O17" s="161"/>
      <c r="P17" s="161"/>
      <c r="Q17" s="161"/>
      <c r="R17" s="161"/>
      <c r="S17" s="161"/>
      <c r="T17" s="162"/>
      <c r="U17" s="161"/>
      <c r="V17" s="151"/>
      <c r="W17" s="151"/>
      <c r="X17" s="151"/>
      <c r="Y17" s="151"/>
      <c r="Z17" s="151"/>
      <c r="AA17" s="151"/>
      <c r="AB17" s="151"/>
      <c r="AC17" s="151"/>
      <c r="AD17" s="151"/>
      <c r="AE17" s="151" t="s">
        <v>103</v>
      </c>
      <c r="AF17" s="151">
        <v>0</v>
      </c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5">
      <c r="A18" s="152">
        <v>6</v>
      </c>
      <c r="B18" s="158" t="s">
        <v>113</v>
      </c>
      <c r="C18" s="193" t="s">
        <v>114</v>
      </c>
      <c r="D18" s="160" t="s">
        <v>108</v>
      </c>
      <c r="E18" s="167">
        <v>60.62</v>
      </c>
      <c r="F18" s="170">
        <f>H18+J18</f>
        <v>0</v>
      </c>
      <c r="G18" s="171">
        <f>ROUND(E18*F18,2)</f>
        <v>0</v>
      </c>
      <c r="H18" s="171"/>
      <c r="I18" s="171">
        <f>ROUND(E18*H18,2)</f>
        <v>0</v>
      </c>
      <c r="J18" s="171"/>
      <c r="K18" s="171">
        <f>ROUND(E18*J18,2)</f>
        <v>0</v>
      </c>
      <c r="L18" s="171">
        <v>0</v>
      </c>
      <c r="M18" s="171">
        <f>G18*(1+L18/100)</f>
        <v>0</v>
      </c>
      <c r="N18" s="161">
        <v>0</v>
      </c>
      <c r="O18" s="161">
        <f>ROUND(E18*N18,5)</f>
        <v>0</v>
      </c>
      <c r="P18" s="161">
        <v>0</v>
      </c>
      <c r="Q18" s="161">
        <f>ROUND(E18*P18,5)</f>
        <v>0</v>
      </c>
      <c r="R18" s="161"/>
      <c r="S18" s="161"/>
      <c r="T18" s="162">
        <v>0.49</v>
      </c>
      <c r="U18" s="161">
        <f>ROUND(E18*T18,2)</f>
        <v>29.7</v>
      </c>
      <c r="V18" s="151"/>
      <c r="W18" s="151"/>
      <c r="X18" s="151"/>
      <c r="Y18" s="151"/>
      <c r="Z18" s="151"/>
      <c r="AA18" s="151"/>
      <c r="AB18" s="151"/>
      <c r="AC18" s="151"/>
      <c r="AD18" s="151"/>
      <c r="AE18" s="151" t="s">
        <v>99</v>
      </c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5">
      <c r="A19" s="152">
        <v>7</v>
      </c>
      <c r="B19" s="158" t="s">
        <v>115</v>
      </c>
      <c r="C19" s="193" t="s">
        <v>116</v>
      </c>
      <c r="D19" s="160" t="s">
        <v>108</v>
      </c>
      <c r="E19" s="167">
        <v>1212.3999999999999</v>
      </c>
      <c r="F19" s="170">
        <f>H19+J19</f>
        <v>0</v>
      </c>
      <c r="G19" s="171">
        <f>ROUND(E19*F19,2)</f>
        <v>0</v>
      </c>
      <c r="H19" s="171"/>
      <c r="I19" s="171">
        <f>ROUND(E19*H19,2)</f>
        <v>0</v>
      </c>
      <c r="J19" s="171"/>
      <c r="K19" s="171">
        <f>ROUND(E19*J19,2)</f>
        <v>0</v>
      </c>
      <c r="L19" s="171">
        <v>0</v>
      </c>
      <c r="M19" s="171">
        <f>G19*(1+L19/100)</f>
        <v>0</v>
      </c>
      <c r="N19" s="161">
        <v>0</v>
      </c>
      <c r="O19" s="161">
        <f>ROUND(E19*N19,5)</f>
        <v>0</v>
      </c>
      <c r="P19" s="161">
        <v>0</v>
      </c>
      <c r="Q19" s="161">
        <f>ROUND(E19*P19,5)</f>
        <v>0</v>
      </c>
      <c r="R19" s="161"/>
      <c r="S19" s="161"/>
      <c r="T19" s="162">
        <v>0</v>
      </c>
      <c r="U19" s="161">
        <f>ROUND(E19*T19,2)</f>
        <v>0</v>
      </c>
      <c r="V19" s="151"/>
      <c r="W19" s="151"/>
      <c r="X19" s="151"/>
      <c r="Y19" s="151"/>
      <c r="Z19" s="151"/>
      <c r="AA19" s="151"/>
      <c r="AB19" s="151"/>
      <c r="AC19" s="151"/>
      <c r="AD19" s="151"/>
      <c r="AE19" s="151" t="s">
        <v>99</v>
      </c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5">
      <c r="A20" s="152"/>
      <c r="B20" s="158"/>
      <c r="C20" s="194" t="s">
        <v>117</v>
      </c>
      <c r="D20" s="163"/>
      <c r="E20" s="168">
        <v>1212.4000000000001</v>
      </c>
      <c r="F20" s="171"/>
      <c r="G20" s="171"/>
      <c r="H20" s="171"/>
      <c r="I20" s="171"/>
      <c r="J20" s="171"/>
      <c r="K20" s="171"/>
      <c r="L20" s="171"/>
      <c r="M20" s="171"/>
      <c r="N20" s="161"/>
      <c r="O20" s="161"/>
      <c r="P20" s="161"/>
      <c r="Q20" s="161"/>
      <c r="R20" s="161"/>
      <c r="S20" s="161"/>
      <c r="T20" s="162"/>
      <c r="U20" s="161"/>
      <c r="V20" s="151"/>
      <c r="W20" s="151"/>
      <c r="X20" s="151"/>
      <c r="Y20" s="151"/>
      <c r="Z20" s="151"/>
      <c r="AA20" s="151"/>
      <c r="AB20" s="151"/>
      <c r="AC20" s="151"/>
      <c r="AD20" s="151"/>
      <c r="AE20" s="151" t="s">
        <v>103</v>
      </c>
      <c r="AF20" s="151">
        <v>0</v>
      </c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ht="20" outlineLevel="1" x14ac:dyDescent="0.25">
      <c r="A21" s="152">
        <v>8</v>
      </c>
      <c r="B21" s="158" t="s">
        <v>118</v>
      </c>
      <c r="C21" s="193" t="s">
        <v>119</v>
      </c>
      <c r="D21" s="160" t="s">
        <v>108</v>
      </c>
      <c r="E21" s="167">
        <v>8.57</v>
      </c>
      <c r="F21" s="170">
        <f>H21+J21</f>
        <v>0</v>
      </c>
      <c r="G21" s="171">
        <f>ROUND(E21*F21,2)</f>
        <v>0</v>
      </c>
      <c r="H21" s="171"/>
      <c r="I21" s="171">
        <f>ROUND(E21*H21,2)</f>
        <v>0</v>
      </c>
      <c r="J21" s="171"/>
      <c r="K21" s="171">
        <f>ROUND(E21*J21,2)</f>
        <v>0</v>
      </c>
      <c r="L21" s="171">
        <v>0</v>
      </c>
      <c r="M21" s="171">
        <f>G21*(1+L21/100)</f>
        <v>0</v>
      </c>
      <c r="N21" s="161">
        <v>0</v>
      </c>
      <c r="O21" s="161">
        <f>ROUND(E21*N21,5)</f>
        <v>0</v>
      </c>
      <c r="P21" s="161">
        <v>0</v>
      </c>
      <c r="Q21" s="161">
        <f>ROUND(E21*P21,5)</f>
        <v>0</v>
      </c>
      <c r="R21" s="161"/>
      <c r="S21" s="161"/>
      <c r="T21" s="162">
        <v>0</v>
      </c>
      <c r="U21" s="161">
        <f>ROUND(E21*T21,2)</f>
        <v>0</v>
      </c>
      <c r="V21" s="151"/>
      <c r="W21" s="151"/>
      <c r="X21" s="151"/>
      <c r="Y21" s="151"/>
      <c r="Z21" s="151"/>
      <c r="AA21" s="151"/>
      <c r="AB21" s="151"/>
      <c r="AC21" s="151"/>
      <c r="AD21" s="151"/>
      <c r="AE21" s="151" t="s">
        <v>99</v>
      </c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5">
      <c r="A22" s="152">
        <v>9</v>
      </c>
      <c r="B22" s="158" t="s">
        <v>120</v>
      </c>
      <c r="C22" s="193" t="s">
        <v>121</v>
      </c>
      <c r="D22" s="160" t="s">
        <v>108</v>
      </c>
      <c r="E22" s="167">
        <v>29.04</v>
      </c>
      <c r="F22" s="170">
        <f>H22+J22</f>
        <v>0</v>
      </c>
      <c r="G22" s="171">
        <f>ROUND(E22*F22,2)</f>
        <v>0</v>
      </c>
      <c r="H22" s="171"/>
      <c r="I22" s="171">
        <f>ROUND(E22*H22,2)</f>
        <v>0</v>
      </c>
      <c r="J22" s="171"/>
      <c r="K22" s="171">
        <f>ROUND(E22*J22,2)</f>
        <v>0</v>
      </c>
      <c r="L22" s="171">
        <v>0</v>
      </c>
      <c r="M22" s="171">
        <f>G22*(1+L22/100)</f>
        <v>0</v>
      </c>
      <c r="N22" s="161">
        <v>0</v>
      </c>
      <c r="O22" s="161">
        <f>ROUND(E22*N22,5)</f>
        <v>0</v>
      </c>
      <c r="P22" s="161">
        <v>0</v>
      </c>
      <c r="Q22" s="161">
        <f>ROUND(E22*P22,5)</f>
        <v>0</v>
      </c>
      <c r="R22" s="161"/>
      <c r="S22" s="161"/>
      <c r="T22" s="162">
        <v>0</v>
      </c>
      <c r="U22" s="161">
        <f>ROUND(E22*T22,2)</f>
        <v>0</v>
      </c>
      <c r="V22" s="151"/>
      <c r="W22" s="151"/>
      <c r="X22" s="151"/>
      <c r="Y22" s="151"/>
      <c r="Z22" s="151"/>
      <c r="AA22" s="151"/>
      <c r="AB22" s="151"/>
      <c r="AC22" s="151"/>
      <c r="AD22" s="151"/>
      <c r="AE22" s="151" t="s">
        <v>99</v>
      </c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ht="20" outlineLevel="1" x14ac:dyDescent="0.25">
      <c r="A23" s="152">
        <v>10</v>
      </c>
      <c r="B23" s="158" t="s">
        <v>122</v>
      </c>
      <c r="C23" s="193" t="s">
        <v>123</v>
      </c>
      <c r="D23" s="160" t="s">
        <v>108</v>
      </c>
      <c r="E23" s="167">
        <v>20</v>
      </c>
      <c r="F23" s="170">
        <f>H23+J23</f>
        <v>0</v>
      </c>
      <c r="G23" s="171">
        <f>ROUND(E23*F23,2)</f>
        <v>0</v>
      </c>
      <c r="H23" s="171"/>
      <c r="I23" s="171">
        <f>ROUND(E23*H23,2)</f>
        <v>0</v>
      </c>
      <c r="J23" s="171"/>
      <c r="K23" s="171">
        <f>ROUND(E23*J23,2)</f>
        <v>0</v>
      </c>
      <c r="L23" s="171">
        <v>0</v>
      </c>
      <c r="M23" s="171">
        <f>G23*(1+L23/100)</f>
        <v>0</v>
      </c>
      <c r="N23" s="161">
        <v>0</v>
      </c>
      <c r="O23" s="161">
        <f>ROUND(E23*N23,5)</f>
        <v>0</v>
      </c>
      <c r="P23" s="161">
        <v>0</v>
      </c>
      <c r="Q23" s="161">
        <f>ROUND(E23*P23,5)</f>
        <v>0</v>
      </c>
      <c r="R23" s="161"/>
      <c r="S23" s="161"/>
      <c r="T23" s="162">
        <v>0</v>
      </c>
      <c r="U23" s="161">
        <f>ROUND(E23*T23,2)</f>
        <v>0</v>
      </c>
      <c r="V23" s="151"/>
      <c r="W23" s="151"/>
      <c r="X23" s="151"/>
      <c r="Y23" s="151"/>
      <c r="Z23" s="151"/>
      <c r="AA23" s="151"/>
      <c r="AB23" s="151"/>
      <c r="AC23" s="151"/>
      <c r="AD23" s="151"/>
      <c r="AE23" s="151" t="s">
        <v>99</v>
      </c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5">
      <c r="A24" s="153" t="s">
        <v>94</v>
      </c>
      <c r="B24" s="159" t="s">
        <v>55</v>
      </c>
      <c r="C24" s="195" t="s">
        <v>56</v>
      </c>
      <c r="D24" s="164"/>
      <c r="E24" s="169"/>
      <c r="F24" s="172"/>
      <c r="G24" s="172">
        <f>SUMIF(AE25:AE25,"&lt;&gt;NOR",G25:G25)</f>
        <v>0</v>
      </c>
      <c r="H24" s="172"/>
      <c r="I24" s="172">
        <f>SUM(I25:I25)</f>
        <v>0</v>
      </c>
      <c r="J24" s="172"/>
      <c r="K24" s="172">
        <f>SUM(K25:K25)</f>
        <v>0</v>
      </c>
      <c r="L24" s="172"/>
      <c r="M24" s="172">
        <f>SUM(M25:M25)</f>
        <v>0</v>
      </c>
      <c r="N24" s="165"/>
      <c r="O24" s="165">
        <f>SUM(O25:O25)</f>
        <v>0</v>
      </c>
      <c r="P24" s="165"/>
      <c r="Q24" s="165">
        <f>SUM(Q25:Q25)</f>
        <v>0</v>
      </c>
      <c r="R24" s="165"/>
      <c r="S24" s="165"/>
      <c r="T24" s="166"/>
      <c r="U24" s="165">
        <f>SUM(U25:U25)</f>
        <v>16.72</v>
      </c>
      <c r="AE24" t="s">
        <v>95</v>
      </c>
    </row>
    <row r="25" spans="1:60" outlineLevel="1" x14ac:dyDescent="0.25">
      <c r="A25" s="152">
        <v>11</v>
      </c>
      <c r="B25" s="158" t="s">
        <v>124</v>
      </c>
      <c r="C25" s="193" t="s">
        <v>125</v>
      </c>
      <c r="D25" s="160" t="s">
        <v>108</v>
      </c>
      <c r="E25" s="167">
        <v>52.73</v>
      </c>
      <c r="F25" s="170">
        <f>H25+J25</f>
        <v>0</v>
      </c>
      <c r="G25" s="171">
        <f>ROUND(E25*F25,2)</f>
        <v>0</v>
      </c>
      <c r="H25" s="171"/>
      <c r="I25" s="171">
        <f>ROUND(E25*H25,2)</f>
        <v>0</v>
      </c>
      <c r="J25" s="171"/>
      <c r="K25" s="171">
        <f>ROUND(E25*J25,2)</f>
        <v>0</v>
      </c>
      <c r="L25" s="171">
        <v>0</v>
      </c>
      <c r="M25" s="171">
        <f>G25*(1+L25/100)</f>
        <v>0</v>
      </c>
      <c r="N25" s="161">
        <v>0</v>
      </c>
      <c r="O25" s="161">
        <f>ROUND(E25*N25,5)</f>
        <v>0</v>
      </c>
      <c r="P25" s="161">
        <v>0</v>
      </c>
      <c r="Q25" s="161">
        <f>ROUND(E25*P25,5)</f>
        <v>0</v>
      </c>
      <c r="R25" s="161"/>
      <c r="S25" s="161"/>
      <c r="T25" s="162">
        <v>0.317</v>
      </c>
      <c r="U25" s="161">
        <f>ROUND(E25*T25,2)</f>
        <v>16.72</v>
      </c>
      <c r="V25" s="151"/>
      <c r="W25" s="151"/>
      <c r="X25" s="151"/>
      <c r="Y25" s="151"/>
      <c r="Z25" s="151"/>
      <c r="AA25" s="151"/>
      <c r="AB25" s="151"/>
      <c r="AC25" s="151"/>
      <c r="AD25" s="151"/>
      <c r="AE25" s="151" t="s">
        <v>99</v>
      </c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5">
      <c r="A26" s="153" t="s">
        <v>94</v>
      </c>
      <c r="B26" s="159" t="s">
        <v>57</v>
      </c>
      <c r="C26" s="195" t="s">
        <v>58</v>
      </c>
      <c r="D26" s="164"/>
      <c r="E26" s="169"/>
      <c r="F26" s="172"/>
      <c r="G26" s="172">
        <f>SUMIF(AE27:AE31,"&lt;&gt;NOR",G27:G31)</f>
        <v>0</v>
      </c>
      <c r="H26" s="172"/>
      <c r="I26" s="172">
        <f>SUM(I27:I31)</f>
        <v>0</v>
      </c>
      <c r="J26" s="172"/>
      <c r="K26" s="172">
        <f>SUM(K27:K31)</f>
        <v>0</v>
      </c>
      <c r="L26" s="172"/>
      <c r="M26" s="172">
        <f>SUM(M27:M31)</f>
        <v>0</v>
      </c>
      <c r="N26" s="165"/>
      <c r="O26" s="165">
        <f>SUM(O27:O31)</f>
        <v>0.25361</v>
      </c>
      <c r="P26" s="165"/>
      <c r="Q26" s="165">
        <f>SUM(Q27:Q31)</f>
        <v>8.5679999999999996</v>
      </c>
      <c r="R26" s="165"/>
      <c r="S26" s="165"/>
      <c r="T26" s="166"/>
      <c r="U26" s="165">
        <f>SUM(U27:U31)</f>
        <v>125.67</v>
      </c>
      <c r="AE26" t="s">
        <v>95</v>
      </c>
    </row>
    <row r="27" spans="1:60" outlineLevel="1" x14ac:dyDescent="0.25">
      <c r="A27" s="152">
        <v>12</v>
      </c>
      <c r="B27" s="158" t="s">
        <v>126</v>
      </c>
      <c r="C27" s="193" t="s">
        <v>127</v>
      </c>
      <c r="D27" s="160" t="s">
        <v>98</v>
      </c>
      <c r="E27" s="167">
        <v>1428</v>
      </c>
      <c r="F27" s="170">
        <f>H27+J27</f>
        <v>0</v>
      </c>
      <c r="G27" s="171">
        <f>ROUND(E27*F27,2)</f>
        <v>0</v>
      </c>
      <c r="H27" s="171"/>
      <c r="I27" s="171">
        <f>ROUND(E27*H27,2)</f>
        <v>0</v>
      </c>
      <c r="J27" s="171"/>
      <c r="K27" s="171">
        <f>ROUND(E27*J27,2)</f>
        <v>0</v>
      </c>
      <c r="L27" s="171">
        <v>0</v>
      </c>
      <c r="M27" s="171">
        <f>G27*(1+L27/100)</f>
        <v>0</v>
      </c>
      <c r="N27" s="161">
        <v>0</v>
      </c>
      <c r="O27" s="161">
        <f>ROUND(E27*N27,5)</f>
        <v>0</v>
      </c>
      <c r="P27" s="161">
        <v>6.0000000000000001E-3</v>
      </c>
      <c r="Q27" s="161">
        <f>ROUND(E27*P27,5)</f>
        <v>8.5679999999999996</v>
      </c>
      <c r="R27" s="161"/>
      <c r="S27" s="161"/>
      <c r="T27" s="162">
        <v>5.0999999999999997E-2</v>
      </c>
      <c r="U27" s="161">
        <f>ROUND(E27*T27,2)</f>
        <v>72.83</v>
      </c>
      <c r="V27" s="151"/>
      <c r="W27" s="151"/>
      <c r="X27" s="151"/>
      <c r="Y27" s="151"/>
      <c r="Z27" s="151"/>
      <c r="AA27" s="151"/>
      <c r="AB27" s="151"/>
      <c r="AC27" s="151"/>
      <c r="AD27" s="151"/>
      <c r="AE27" s="151" t="s">
        <v>99</v>
      </c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ht="20" outlineLevel="1" x14ac:dyDescent="0.25">
      <c r="A28" s="152">
        <v>13</v>
      </c>
      <c r="B28" s="158" t="s">
        <v>128</v>
      </c>
      <c r="C28" s="193" t="s">
        <v>129</v>
      </c>
      <c r="D28" s="160" t="s">
        <v>98</v>
      </c>
      <c r="E28" s="167">
        <v>1428</v>
      </c>
      <c r="F28" s="170">
        <f>H28+J28</f>
        <v>0</v>
      </c>
      <c r="G28" s="171">
        <f>ROUND(E28*F28,2)</f>
        <v>0</v>
      </c>
      <c r="H28" s="171"/>
      <c r="I28" s="171">
        <f>ROUND(E28*H28,2)</f>
        <v>0</v>
      </c>
      <c r="J28" s="171"/>
      <c r="K28" s="171">
        <f>ROUND(E28*J28,2)</f>
        <v>0</v>
      </c>
      <c r="L28" s="171">
        <v>0</v>
      </c>
      <c r="M28" s="171">
        <f>G28*(1+L28/100)</f>
        <v>0</v>
      </c>
      <c r="N28" s="161">
        <v>0</v>
      </c>
      <c r="O28" s="161">
        <f>ROUND(E28*N28,5)</f>
        <v>0</v>
      </c>
      <c r="P28" s="161">
        <v>0</v>
      </c>
      <c r="Q28" s="161">
        <f>ROUND(E28*P28,5)</f>
        <v>0</v>
      </c>
      <c r="R28" s="161"/>
      <c r="S28" s="161"/>
      <c r="T28" s="162">
        <v>3.6999999999999998E-2</v>
      </c>
      <c r="U28" s="161">
        <f>ROUND(E28*T28,2)</f>
        <v>52.84</v>
      </c>
      <c r="V28" s="151"/>
      <c r="W28" s="151"/>
      <c r="X28" s="151"/>
      <c r="Y28" s="151"/>
      <c r="Z28" s="151"/>
      <c r="AA28" s="151"/>
      <c r="AB28" s="151"/>
      <c r="AC28" s="151"/>
      <c r="AD28" s="151"/>
      <c r="AE28" s="151" t="s">
        <v>99</v>
      </c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5">
      <c r="A29" s="152">
        <v>14</v>
      </c>
      <c r="B29" s="158" t="s">
        <v>130</v>
      </c>
      <c r="C29" s="193" t="s">
        <v>131</v>
      </c>
      <c r="D29" s="160" t="s">
        <v>98</v>
      </c>
      <c r="E29" s="167">
        <v>1585.08</v>
      </c>
      <c r="F29" s="170">
        <f>H29+J29</f>
        <v>0</v>
      </c>
      <c r="G29" s="171">
        <f>ROUND(E29*F29,2)</f>
        <v>0</v>
      </c>
      <c r="H29" s="171"/>
      <c r="I29" s="171">
        <f>ROUND(E29*H29,2)</f>
        <v>0</v>
      </c>
      <c r="J29" s="171"/>
      <c r="K29" s="171">
        <f>ROUND(E29*J29,2)</f>
        <v>0</v>
      </c>
      <c r="L29" s="171">
        <v>0</v>
      </c>
      <c r="M29" s="171">
        <f>G29*(1+L29/100)</f>
        <v>0</v>
      </c>
      <c r="N29" s="161">
        <v>1.6000000000000001E-4</v>
      </c>
      <c r="O29" s="161">
        <f>ROUND(E29*N29,5)</f>
        <v>0.25361</v>
      </c>
      <c r="P29" s="161">
        <v>0</v>
      </c>
      <c r="Q29" s="161">
        <f>ROUND(E29*P29,5)</f>
        <v>0</v>
      </c>
      <c r="R29" s="161"/>
      <c r="S29" s="161"/>
      <c r="T29" s="162">
        <v>0</v>
      </c>
      <c r="U29" s="161">
        <f>ROUND(E29*T29,2)</f>
        <v>0</v>
      </c>
      <c r="V29" s="151"/>
      <c r="W29" s="151"/>
      <c r="X29" s="151"/>
      <c r="Y29" s="151"/>
      <c r="Z29" s="151"/>
      <c r="AA29" s="151"/>
      <c r="AB29" s="151"/>
      <c r="AC29" s="151"/>
      <c r="AD29" s="151"/>
      <c r="AE29" s="151" t="s">
        <v>132</v>
      </c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5">
      <c r="A30" s="152"/>
      <c r="B30" s="158"/>
      <c r="C30" s="194" t="s">
        <v>133</v>
      </c>
      <c r="D30" s="163"/>
      <c r="E30" s="168">
        <v>1585.08</v>
      </c>
      <c r="F30" s="171"/>
      <c r="G30" s="171"/>
      <c r="H30" s="171"/>
      <c r="I30" s="171"/>
      <c r="J30" s="171"/>
      <c r="K30" s="171"/>
      <c r="L30" s="171"/>
      <c r="M30" s="171"/>
      <c r="N30" s="161"/>
      <c r="O30" s="161"/>
      <c r="P30" s="161"/>
      <c r="Q30" s="161"/>
      <c r="R30" s="161"/>
      <c r="S30" s="161"/>
      <c r="T30" s="162"/>
      <c r="U30" s="161"/>
      <c r="V30" s="151"/>
      <c r="W30" s="151"/>
      <c r="X30" s="151"/>
      <c r="Y30" s="151"/>
      <c r="Z30" s="151"/>
      <c r="AA30" s="151"/>
      <c r="AB30" s="151"/>
      <c r="AC30" s="151"/>
      <c r="AD30" s="151"/>
      <c r="AE30" s="151" t="s">
        <v>103</v>
      </c>
      <c r="AF30" s="151">
        <v>0</v>
      </c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5">
      <c r="A31" s="152">
        <v>15</v>
      </c>
      <c r="B31" s="158" t="s">
        <v>134</v>
      </c>
      <c r="C31" s="193" t="s">
        <v>135</v>
      </c>
      <c r="D31" s="160" t="s">
        <v>0</v>
      </c>
      <c r="E31" s="167">
        <v>1848.53</v>
      </c>
      <c r="F31" s="170">
        <f>H31+J31</f>
        <v>0</v>
      </c>
      <c r="G31" s="171">
        <f>ROUND(E31*F31,2)</f>
        <v>0</v>
      </c>
      <c r="H31" s="171"/>
      <c r="I31" s="171">
        <f>ROUND(E31*H31,2)</f>
        <v>0</v>
      </c>
      <c r="J31" s="171"/>
      <c r="K31" s="171">
        <f>ROUND(E31*J31,2)</f>
        <v>0</v>
      </c>
      <c r="L31" s="171">
        <v>0</v>
      </c>
      <c r="M31" s="171">
        <f>G31*(1+L31/100)</f>
        <v>0</v>
      </c>
      <c r="N31" s="161">
        <v>0</v>
      </c>
      <c r="O31" s="161">
        <f>ROUND(E31*N31,5)</f>
        <v>0</v>
      </c>
      <c r="P31" s="161">
        <v>0</v>
      </c>
      <c r="Q31" s="161">
        <f>ROUND(E31*P31,5)</f>
        <v>0</v>
      </c>
      <c r="R31" s="161"/>
      <c r="S31" s="161"/>
      <c r="T31" s="162">
        <v>0</v>
      </c>
      <c r="U31" s="161">
        <f>ROUND(E31*T31,2)</f>
        <v>0</v>
      </c>
      <c r="V31" s="151"/>
      <c r="W31" s="151"/>
      <c r="X31" s="151"/>
      <c r="Y31" s="151"/>
      <c r="Z31" s="151"/>
      <c r="AA31" s="151"/>
      <c r="AB31" s="151"/>
      <c r="AC31" s="151"/>
      <c r="AD31" s="151"/>
      <c r="AE31" s="151" t="s">
        <v>99</v>
      </c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x14ac:dyDescent="0.25">
      <c r="A32" s="153" t="s">
        <v>94</v>
      </c>
      <c r="B32" s="159" t="s">
        <v>59</v>
      </c>
      <c r="C32" s="195" t="s">
        <v>60</v>
      </c>
      <c r="D32" s="164"/>
      <c r="E32" s="169"/>
      <c r="F32" s="172"/>
      <c r="G32" s="172">
        <f>SUMIF(AE33:AE45,"&lt;&gt;NOR",G33:G45)</f>
        <v>0</v>
      </c>
      <c r="H32" s="172"/>
      <c r="I32" s="172">
        <f>SUM(I33:I45)</f>
        <v>0</v>
      </c>
      <c r="J32" s="172"/>
      <c r="K32" s="172">
        <f>SUM(K33:K45)</f>
        <v>0</v>
      </c>
      <c r="L32" s="172"/>
      <c r="M32" s="172">
        <f>SUM(M33:M45)</f>
        <v>0</v>
      </c>
      <c r="N32" s="165"/>
      <c r="O32" s="165">
        <f>SUM(O33:O45)</f>
        <v>28.518969999999999</v>
      </c>
      <c r="P32" s="165"/>
      <c r="Q32" s="165">
        <f>SUM(Q33:Q45)</f>
        <v>28.041</v>
      </c>
      <c r="R32" s="165"/>
      <c r="S32" s="165"/>
      <c r="T32" s="166"/>
      <c r="U32" s="165">
        <f>SUM(U33:U45)</f>
        <v>598.04</v>
      </c>
      <c r="AE32" t="s">
        <v>95</v>
      </c>
    </row>
    <row r="33" spans="1:60" outlineLevel="1" x14ac:dyDescent="0.25">
      <c r="A33" s="152">
        <v>16</v>
      </c>
      <c r="B33" s="158" t="s">
        <v>136</v>
      </c>
      <c r="C33" s="193" t="s">
        <v>137</v>
      </c>
      <c r="D33" s="160" t="s">
        <v>98</v>
      </c>
      <c r="E33" s="167">
        <v>1428</v>
      </c>
      <c r="F33" s="170">
        <f t="shared" ref="F33:F38" si="0">H33+J33</f>
        <v>0</v>
      </c>
      <c r="G33" s="171">
        <f t="shared" ref="G33:G38" si="1">ROUND(E33*F33,2)</f>
        <v>0</v>
      </c>
      <c r="H33" s="171"/>
      <c r="I33" s="171">
        <f t="shared" ref="I33:I38" si="2">ROUND(E33*H33,2)</f>
        <v>0</v>
      </c>
      <c r="J33" s="171"/>
      <c r="K33" s="171">
        <f t="shared" ref="K33:K38" si="3">ROUND(E33*J33,2)</f>
        <v>0</v>
      </c>
      <c r="L33" s="171">
        <v>0</v>
      </c>
      <c r="M33" s="171">
        <f t="shared" ref="M33:M38" si="4">G33*(1+L33/100)</f>
        <v>0</v>
      </c>
      <c r="N33" s="161">
        <v>0</v>
      </c>
      <c r="O33" s="161">
        <f t="shared" ref="O33:O38" si="5">ROUND(E33*N33,5)</f>
        <v>0</v>
      </c>
      <c r="P33" s="161">
        <v>1.7000000000000001E-2</v>
      </c>
      <c r="Q33" s="161">
        <f t="shared" ref="Q33:Q38" si="6">ROUND(E33*P33,5)</f>
        <v>24.276</v>
      </c>
      <c r="R33" s="161"/>
      <c r="S33" s="161"/>
      <c r="T33" s="162">
        <v>0.11</v>
      </c>
      <c r="U33" s="161">
        <f t="shared" ref="U33:U38" si="7">ROUND(E33*T33,2)</f>
        <v>157.08000000000001</v>
      </c>
      <c r="V33" s="151"/>
      <c r="W33" s="151"/>
      <c r="X33" s="151"/>
      <c r="Y33" s="151"/>
      <c r="Z33" s="151"/>
      <c r="AA33" s="151"/>
      <c r="AB33" s="151"/>
      <c r="AC33" s="151"/>
      <c r="AD33" s="151"/>
      <c r="AE33" s="151" t="s">
        <v>99</v>
      </c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5">
      <c r="A34" s="152">
        <v>17</v>
      </c>
      <c r="B34" s="158" t="s">
        <v>138</v>
      </c>
      <c r="C34" s="193" t="s">
        <v>139</v>
      </c>
      <c r="D34" s="160" t="s">
        <v>140</v>
      </c>
      <c r="E34" s="167">
        <v>15</v>
      </c>
      <c r="F34" s="170">
        <f t="shared" si="0"/>
        <v>0</v>
      </c>
      <c r="G34" s="171">
        <f t="shared" si="1"/>
        <v>0</v>
      </c>
      <c r="H34" s="171"/>
      <c r="I34" s="171">
        <f t="shared" si="2"/>
        <v>0</v>
      </c>
      <c r="J34" s="171"/>
      <c r="K34" s="171">
        <f t="shared" si="3"/>
        <v>0</v>
      </c>
      <c r="L34" s="171">
        <v>0</v>
      </c>
      <c r="M34" s="171">
        <f t="shared" si="4"/>
        <v>0</v>
      </c>
      <c r="N34" s="161">
        <v>0</v>
      </c>
      <c r="O34" s="161">
        <f t="shared" si="5"/>
        <v>0</v>
      </c>
      <c r="P34" s="161">
        <v>0.2</v>
      </c>
      <c r="Q34" s="161">
        <f t="shared" si="6"/>
        <v>3</v>
      </c>
      <c r="R34" s="161"/>
      <c r="S34" s="161"/>
      <c r="T34" s="162">
        <v>2.0939999999999999</v>
      </c>
      <c r="U34" s="161">
        <f t="shared" si="7"/>
        <v>31.41</v>
      </c>
      <c r="V34" s="151"/>
      <c r="W34" s="151"/>
      <c r="X34" s="151"/>
      <c r="Y34" s="151"/>
      <c r="Z34" s="151"/>
      <c r="AA34" s="151"/>
      <c r="AB34" s="151"/>
      <c r="AC34" s="151"/>
      <c r="AD34" s="151"/>
      <c r="AE34" s="151" t="s">
        <v>99</v>
      </c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5">
      <c r="A35" s="152">
        <v>18</v>
      </c>
      <c r="B35" s="158" t="s">
        <v>141</v>
      </c>
      <c r="C35" s="193" t="s">
        <v>142</v>
      </c>
      <c r="D35" s="160" t="s">
        <v>98</v>
      </c>
      <c r="E35" s="167">
        <v>45</v>
      </c>
      <c r="F35" s="170">
        <f t="shared" si="0"/>
        <v>0</v>
      </c>
      <c r="G35" s="171">
        <f t="shared" si="1"/>
        <v>0</v>
      </c>
      <c r="H35" s="171"/>
      <c r="I35" s="171">
        <f t="shared" si="2"/>
        <v>0</v>
      </c>
      <c r="J35" s="171"/>
      <c r="K35" s="171">
        <f t="shared" si="3"/>
        <v>0</v>
      </c>
      <c r="L35" s="171">
        <v>0</v>
      </c>
      <c r="M35" s="171">
        <f t="shared" si="4"/>
        <v>0</v>
      </c>
      <c r="N35" s="161">
        <v>0</v>
      </c>
      <c r="O35" s="161">
        <f t="shared" si="5"/>
        <v>0</v>
      </c>
      <c r="P35" s="161">
        <v>1.7000000000000001E-2</v>
      </c>
      <c r="Q35" s="161">
        <f t="shared" si="6"/>
        <v>0.76500000000000001</v>
      </c>
      <c r="R35" s="161"/>
      <c r="S35" s="161"/>
      <c r="T35" s="162">
        <v>0.14599999999999999</v>
      </c>
      <c r="U35" s="161">
        <f t="shared" si="7"/>
        <v>6.57</v>
      </c>
      <c r="V35" s="151"/>
      <c r="W35" s="151"/>
      <c r="X35" s="151"/>
      <c r="Y35" s="151"/>
      <c r="Z35" s="151"/>
      <c r="AA35" s="151"/>
      <c r="AB35" s="151"/>
      <c r="AC35" s="151"/>
      <c r="AD35" s="151"/>
      <c r="AE35" s="151" t="s">
        <v>99</v>
      </c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5">
      <c r="A36" s="152">
        <v>19</v>
      </c>
      <c r="B36" s="158" t="s">
        <v>143</v>
      </c>
      <c r="C36" s="193" t="s">
        <v>144</v>
      </c>
      <c r="D36" s="160" t="s">
        <v>145</v>
      </c>
      <c r="E36" s="167">
        <v>1</v>
      </c>
      <c r="F36" s="170">
        <f t="shared" si="0"/>
        <v>0</v>
      </c>
      <c r="G36" s="171">
        <f t="shared" si="1"/>
        <v>0</v>
      </c>
      <c r="H36" s="171"/>
      <c r="I36" s="171">
        <f t="shared" si="2"/>
        <v>0</v>
      </c>
      <c r="J36" s="171"/>
      <c r="K36" s="171">
        <f t="shared" si="3"/>
        <v>0</v>
      </c>
      <c r="L36" s="171">
        <v>0</v>
      </c>
      <c r="M36" s="171">
        <f t="shared" si="4"/>
        <v>0</v>
      </c>
      <c r="N36" s="161">
        <v>0</v>
      </c>
      <c r="O36" s="161">
        <f t="shared" si="5"/>
        <v>0</v>
      </c>
      <c r="P36" s="161">
        <v>0</v>
      </c>
      <c r="Q36" s="161">
        <f t="shared" si="6"/>
        <v>0</v>
      </c>
      <c r="R36" s="161"/>
      <c r="S36" s="161"/>
      <c r="T36" s="162">
        <v>0</v>
      </c>
      <c r="U36" s="161">
        <f t="shared" si="7"/>
        <v>0</v>
      </c>
      <c r="V36" s="151"/>
      <c r="W36" s="151"/>
      <c r="X36" s="151"/>
      <c r="Y36" s="151"/>
      <c r="Z36" s="151"/>
      <c r="AA36" s="151"/>
      <c r="AB36" s="151"/>
      <c r="AC36" s="151"/>
      <c r="AD36" s="151"/>
      <c r="AE36" s="151" t="s">
        <v>99</v>
      </c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5">
      <c r="A37" s="152">
        <v>20</v>
      </c>
      <c r="B37" s="158" t="s">
        <v>146</v>
      </c>
      <c r="C37" s="193" t="s">
        <v>147</v>
      </c>
      <c r="D37" s="160" t="s">
        <v>98</v>
      </c>
      <c r="E37" s="167">
        <v>1428</v>
      </c>
      <c r="F37" s="170">
        <f t="shared" si="0"/>
        <v>0</v>
      </c>
      <c r="G37" s="171">
        <f t="shared" si="1"/>
        <v>0</v>
      </c>
      <c r="H37" s="171"/>
      <c r="I37" s="171">
        <f t="shared" si="2"/>
        <v>0</v>
      </c>
      <c r="J37" s="171"/>
      <c r="K37" s="171">
        <f t="shared" si="3"/>
        <v>0</v>
      </c>
      <c r="L37" s="171">
        <v>0</v>
      </c>
      <c r="M37" s="171">
        <f t="shared" si="4"/>
        <v>0</v>
      </c>
      <c r="N37" s="161">
        <v>0</v>
      </c>
      <c r="O37" s="161">
        <f t="shared" si="5"/>
        <v>0</v>
      </c>
      <c r="P37" s="161">
        <v>0</v>
      </c>
      <c r="Q37" s="161">
        <f t="shared" si="6"/>
        <v>0</v>
      </c>
      <c r="R37" s="161"/>
      <c r="S37" s="161"/>
      <c r="T37" s="162">
        <v>0.27</v>
      </c>
      <c r="U37" s="161">
        <f t="shared" si="7"/>
        <v>385.56</v>
      </c>
      <c r="V37" s="151"/>
      <c r="W37" s="151"/>
      <c r="X37" s="151"/>
      <c r="Y37" s="151"/>
      <c r="Z37" s="151"/>
      <c r="AA37" s="151"/>
      <c r="AB37" s="151"/>
      <c r="AC37" s="151"/>
      <c r="AD37" s="151"/>
      <c r="AE37" s="151" t="s">
        <v>99</v>
      </c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5">
      <c r="A38" s="152">
        <v>21</v>
      </c>
      <c r="B38" s="158" t="s">
        <v>148</v>
      </c>
      <c r="C38" s="193" t="s">
        <v>149</v>
      </c>
      <c r="D38" s="160" t="s">
        <v>150</v>
      </c>
      <c r="E38" s="167">
        <v>48</v>
      </c>
      <c r="F38" s="170">
        <f t="shared" si="0"/>
        <v>0</v>
      </c>
      <c r="G38" s="171">
        <f t="shared" si="1"/>
        <v>0</v>
      </c>
      <c r="H38" s="171"/>
      <c r="I38" s="171">
        <f t="shared" si="2"/>
        <v>0</v>
      </c>
      <c r="J38" s="171"/>
      <c r="K38" s="171">
        <f t="shared" si="3"/>
        <v>0</v>
      </c>
      <c r="L38" s="171">
        <v>0</v>
      </c>
      <c r="M38" s="171">
        <f t="shared" si="4"/>
        <v>0</v>
      </c>
      <c r="N38" s="161">
        <v>0.55000000000000004</v>
      </c>
      <c r="O38" s="161">
        <f t="shared" si="5"/>
        <v>26.4</v>
      </c>
      <c r="P38" s="161">
        <v>0</v>
      </c>
      <c r="Q38" s="161">
        <f t="shared" si="6"/>
        <v>0</v>
      </c>
      <c r="R38" s="161"/>
      <c r="S38" s="161"/>
      <c r="T38" s="162">
        <v>0</v>
      </c>
      <c r="U38" s="161">
        <f t="shared" si="7"/>
        <v>0</v>
      </c>
      <c r="V38" s="151"/>
      <c r="W38" s="151"/>
      <c r="X38" s="151"/>
      <c r="Y38" s="151"/>
      <c r="Z38" s="151"/>
      <c r="AA38" s="151"/>
      <c r="AB38" s="151"/>
      <c r="AC38" s="151"/>
      <c r="AD38" s="151"/>
      <c r="AE38" s="151" t="s">
        <v>132</v>
      </c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5">
      <c r="A39" s="152"/>
      <c r="B39" s="158"/>
      <c r="C39" s="194" t="s">
        <v>151</v>
      </c>
      <c r="D39" s="163"/>
      <c r="E39" s="168">
        <v>48</v>
      </c>
      <c r="F39" s="171"/>
      <c r="G39" s="171"/>
      <c r="H39" s="171"/>
      <c r="I39" s="171"/>
      <c r="J39" s="171"/>
      <c r="K39" s="171"/>
      <c r="L39" s="171"/>
      <c r="M39" s="171"/>
      <c r="N39" s="161"/>
      <c r="O39" s="161"/>
      <c r="P39" s="161"/>
      <c r="Q39" s="161"/>
      <c r="R39" s="161"/>
      <c r="S39" s="161"/>
      <c r="T39" s="162"/>
      <c r="U39" s="161"/>
      <c r="V39" s="151"/>
      <c r="W39" s="151"/>
      <c r="X39" s="151"/>
      <c r="Y39" s="151"/>
      <c r="Z39" s="151"/>
      <c r="AA39" s="151"/>
      <c r="AB39" s="151"/>
      <c r="AC39" s="151"/>
      <c r="AD39" s="151"/>
      <c r="AE39" s="151" t="s">
        <v>103</v>
      </c>
      <c r="AF39" s="151">
        <v>0</v>
      </c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5">
      <c r="A40" s="152">
        <v>22</v>
      </c>
      <c r="B40" s="158" t="s">
        <v>152</v>
      </c>
      <c r="C40" s="193" t="s">
        <v>153</v>
      </c>
      <c r="D40" s="160" t="s">
        <v>98</v>
      </c>
      <c r="E40" s="167">
        <v>45</v>
      </c>
      <c r="F40" s="170">
        <f>H40+J40</f>
        <v>0</v>
      </c>
      <c r="G40" s="171">
        <f>ROUND(E40*F40,2)</f>
        <v>0</v>
      </c>
      <c r="H40" s="171"/>
      <c r="I40" s="171">
        <f>ROUND(E40*H40,2)</f>
        <v>0</v>
      </c>
      <c r="J40" s="171"/>
      <c r="K40" s="171">
        <f>ROUND(E40*J40,2)</f>
        <v>0</v>
      </c>
      <c r="L40" s="171">
        <v>0</v>
      </c>
      <c r="M40" s="171">
        <f>G40*(1+L40/100)</f>
        <v>0</v>
      </c>
      <c r="N40" s="161">
        <v>0</v>
      </c>
      <c r="O40" s="161">
        <f>ROUND(E40*N40,5)</f>
        <v>0</v>
      </c>
      <c r="P40" s="161">
        <v>0</v>
      </c>
      <c r="Q40" s="161">
        <f>ROUND(E40*P40,5)</f>
        <v>0</v>
      </c>
      <c r="R40" s="161"/>
      <c r="S40" s="161"/>
      <c r="T40" s="162">
        <v>0.38700000000000001</v>
      </c>
      <c r="U40" s="161">
        <f>ROUND(E40*T40,2)</f>
        <v>17.420000000000002</v>
      </c>
      <c r="V40" s="151"/>
      <c r="W40" s="151"/>
      <c r="X40" s="151"/>
      <c r="Y40" s="151"/>
      <c r="Z40" s="151"/>
      <c r="AA40" s="151"/>
      <c r="AB40" s="151"/>
      <c r="AC40" s="151"/>
      <c r="AD40" s="151"/>
      <c r="AE40" s="151" t="s">
        <v>99</v>
      </c>
      <c r="AF40" s="151"/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5">
      <c r="A41" s="152">
        <v>23</v>
      </c>
      <c r="B41" s="158" t="s">
        <v>148</v>
      </c>
      <c r="C41" s="193" t="s">
        <v>154</v>
      </c>
      <c r="D41" s="160" t="s">
        <v>150</v>
      </c>
      <c r="E41" s="167">
        <v>1.44</v>
      </c>
      <c r="F41" s="170">
        <f>H41+J41</f>
        <v>0</v>
      </c>
      <c r="G41" s="171">
        <f>ROUND(E41*F41,2)</f>
        <v>0</v>
      </c>
      <c r="H41" s="171"/>
      <c r="I41" s="171">
        <f>ROUND(E41*H41,2)</f>
        <v>0</v>
      </c>
      <c r="J41" s="171"/>
      <c r="K41" s="171">
        <f>ROUND(E41*J41,2)</f>
        <v>0</v>
      </c>
      <c r="L41" s="171">
        <v>0</v>
      </c>
      <c r="M41" s="171">
        <f>G41*(1+L41/100)</f>
        <v>0</v>
      </c>
      <c r="N41" s="161">
        <v>0.55000000000000004</v>
      </c>
      <c r="O41" s="161">
        <f>ROUND(E41*N41,5)</f>
        <v>0.79200000000000004</v>
      </c>
      <c r="P41" s="161">
        <v>0</v>
      </c>
      <c r="Q41" s="161">
        <f>ROUND(E41*P41,5)</f>
        <v>0</v>
      </c>
      <c r="R41" s="161"/>
      <c r="S41" s="161"/>
      <c r="T41" s="162">
        <v>0</v>
      </c>
      <c r="U41" s="161">
        <f>ROUND(E41*T41,2)</f>
        <v>0</v>
      </c>
      <c r="V41" s="151"/>
      <c r="W41" s="151"/>
      <c r="X41" s="151"/>
      <c r="Y41" s="151"/>
      <c r="Z41" s="151"/>
      <c r="AA41" s="151"/>
      <c r="AB41" s="151"/>
      <c r="AC41" s="151"/>
      <c r="AD41" s="151"/>
      <c r="AE41" s="151" t="s">
        <v>132</v>
      </c>
      <c r="AF41" s="151"/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5">
      <c r="A42" s="152"/>
      <c r="B42" s="158"/>
      <c r="C42" s="194" t="s">
        <v>155</v>
      </c>
      <c r="D42" s="163"/>
      <c r="E42" s="168">
        <v>1.44</v>
      </c>
      <c r="F42" s="171"/>
      <c r="G42" s="171"/>
      <c r="H42" s="171"/>
      <c r="I42" s="171"/>
      <c r="J42" s="171"/>
      <c r="K42" s="171"/>
      <c r="L42" s="171"/>
      <c r="M42" s="171"/>
      <c r="N42" s="161"/>
      <c r="O42" s="161"/>
      <c r="P42" s="161"/>
      <c r="Q42" s="161"/>
      <c r="R42" s="161"/>
      <c r="S42" s="161"/>
      <c r="T42" s="162"/>
      <c r="U42" s="161"/>
      <c r="V42" s="151"/>
      <c r="W42" s="151"/>
      <c r="X42" s="151"/>
      <c r="Y42" s="151"/>
      <c r="Z42" s="151"/>
      <c r="AA42" s="151"/>
      <c r="AB42" s="151"/>
      <c r="AC42" s="151"/>
      <c r="AD42" s="151"/>
      <c r="AE42" s="151" t="s">
        <v>103</v>
      </c>
      <c r="AF42" s="151">
        <v>0</v>
      </c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5">
      <c r="A43" s="152">
        <v>24</v>
      </c>
      <c r="B43" s="158" t="s">
        <v>156</v>
      </c>
      <c r="C43" s="193" t="s">
        <v>157</v>
      </c>
      <c r="D43" s="160" t="s">
        <v>150</v>
      </c>
      <c r="E43" s="167">
        <v>49.44</v>
      </c>
      <c r="F43" s="170">
        <f>H43+J43</f>
        <v>0</v>
      </c>
      <c r="G43" s="171">
        <f>ROUND(E43*F43,2)</f>
        <v>0</v>
      </c>
      <c r="H43" s="171"/>
      <c r="I43" s="171">
        <f>ROUND(E43*H43,2)</f>
        <v>0</v>
      </c>
      <c r="J43" s="171"/>
      <c r="K43" s="171">
        <f>ROUND(E43*J43,2)</f>
        <v>0</v>
      </c>
      <c r="L43" s="171">
        <v>0</v>
      </c>
      <c r="M43" s="171">
        <f>G43*(1+L43/100)</f>
        <v>0</v>
      </c>
      <c r="N43" s="161">
        <v>2.6839999999999999E-2</v>
      </c>
      <c r="O43" s="161">
        <f>ROUND(E43*N43,5)</f>
        <v>1.32697</v>
      </c>
      <c r="P43" s="161">
        <v>0</v>
      </c>
      <c r="Q43" s="161">
        <f>ROUND(E43*P43,5)</f>
        <v>0</v>
      </c>
      <c r="R43" s="161"/>
      <c r="S43" s="161"/>
      <c r="T43" s="162">
        <v>0</v>
      </c>
      <c r="U43" s="161">
        <f>ROUND(E43*T43,2)</f>
        <v>0</v>
      </c>
      <c r="V43" s="151"/>
      <c r="W43" s="151"/>
      <c r="X43" s="151"/>
      <c r="Y43" s="151"/>
      <c r="Z43" s="151"/>
      <c r="AA43" s="151"/>
      <c r="AB43" s="151"/>
      <c r="AC43" s="151"/>
      <c r="AD43" s="151"/>
      <c r="AE43" s="151" t="s">
        <v>99</v>
      </c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5">
      <c r="A44" s="152"/>
      <c r="B44" s="158"/>
      <c r="C44" s="194" t="s">
        <v>158</v>
      </c>
      <c r="D44" s="163"/>
      <c r="E44" s="168">
        <v>49.44</v>
      </c>
      <c r="F44" s="171"/>
      <c r="G44" s="171"/>
      <c r="H44" s="171"/>
      <c r="I44" s="171"/>
      <c r="J44" s="171"/>
      <c r="K44" s="171"/>
      <c r="L44" s="171"/>
      <c r="M44" s="171"/>
      <c r="N44" s="161"/>
      <c r="O44" s="161"/>
      <c r="P44" s="161"/>
      <c r="Q44" s="161"/>
      <c r="R44" s="161"/>
      <c r="S44" s="161"/>
      <c r="T44" s="162"/>
      <c r="U44" s="161"/>
      <c r="V44" s="151"/>
      <c r="W44" s="151"/>
      <c r="X44" s="151"/>
      <c r="Y44" s="151"/>
      <c r="Z44" s="151"/>
      <c r="AA44" s="151"/>
      <c r="AB44" s="151"/>
      <c r="AC44" s="151"/>
      <c r="AD44" s="151"/>
      <c r="AE44" s="151" t="s">
        <v>103</v>
      </c>
      <c r="AF44" s="151">
        <v>0</v>
      </c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5">
      <c r="A45" s="152">
        <v>25</v>
      </c>
      <c r="B45" s="158" t="s">
        <v>159</v>
      </c>
      <c r="C45" s="193" t="s">
        <v>160</v>
      </c>
      <c r="D45" s="160" t="s">
        <v>0</v>
      </c>
      <c r="E45" s="167">
        <v>8060.84</v>
      </c>
      <c r="F45" s="170">
        <f>H45+J45</f>
        <v>0</v>
      </c>
      <c r="G45" s="171">
        <f>ROUND(E45*F45,2)</f>
        <v>0</v>
      </c>
      <c r="H45" s="171"/>
      <c r="I45" s="171">
        <f>ROUND(E45*H45,2)</f>
        <v>0</v>
      </c>
      <c r="J45" s="171"/>
      <c r="K45" s="171">
        <f>ROUND(E45*J45,2)</f>
        <v>0</v>
      </c>
      <c r="L45" s="171">
        <v>0</v>
      </c>
      <c r="M45" s="171">
        <f>G45*(1+L45/100)</f>
        <v>0</v>
      </c>
      <c r="N45" s="161">
        <v>0</v>
      </c>
      <c r="O45" s="161">
        <f>ROUND(E45*N45,5)</f>
        <v>0</v>
      </c>
      <c r="P45" s="161">
        <v>0</v>
      </c>
      <c r="Q45" s="161">
        <f>ROUND(E45*P45,5)</f>
        <v>0</v>
      </c>
      <c r="R45" s="161"/>
      <c r="S45" s="161"/>
      <c r="T45" s="162">
        <v>0</v>
      </c>
      <c r="U45" s="161">
        <f>ROUND(E45*T45,2)</f>
        <v>0</v>
      </c>
      <c r="V45" s="151"/>
      <c r="W45" s="151"/>
      <c r="X45" s="151"/>
      <c r="Y45" s="151"/>
      <c r="Z45" s="151"/>
      <c r="AA45" s="151"/>
      <c r="AB45" s="151"/>
      <c r="AC45" s="151"/>
      <c r="AD45" s="151"/>
      <c r="AE45" s="151" t="s">
        <v>99</v>
      </c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x14ac:dyDescent="0.25">
      <c r="A46" s="153" t="s">
        <v>94</v>
      </c>
      <c r="B46" s="159" t="s">
        <v>61</v>
      </c>
      <c r="C46" s="195" t="s">
        <v>62</v>
      </c>
      <c r="D46" s="164"/>
      <c r="E46" s="169"/>
      <c r="F46" s="172"/>
      <c r="G46" s="172">
        <f>SUMIF(AE47:AE66,"&lt;&gt;NOR",G47:G66)</f>
        <v>0</v>
      </c>
      <c r="H46" s="172"/>
      <c r="I46" s="172">
        <f>SUM(I47:I66)</f>
        <v>0</v>
      </c>
      <c r="J46" s="172"/>
      <c r="K46" s="172">
        <f>SUM(K47:K66)</f>
        <v>0</v>
      </c>
      <c r="L46" s="172"/>
      <c r="M46" s="172">
        <f>SUM(M47:M66)</f>
        <v>0</v>
      </c>
      <c r="N46" s="165"/>
      <c r="O46" s="165">
        <f>SUM(O47:O66)</f>
        <v>4.0707099999999992</v>
      </c>
      <c r="P46" s="165"/>
      <c r="Q46" s="165">
        <f>SUM(Q47:Q66)</f>
        <v>3.0164399999999998</v>
      </c>
      <c r="R46" s="165"/>
      <c r="S46" s="165"/>
      <c r="T46" s="166"/>
      <c r="U46" s="165">
        <f>SUM(U47:U66)</f>
        <v>585.33999999999992</v>
      </c>
      <c r="AE46" t="s">
        <v>95</v>
      </c>
    </row>
    <row r="47" spans="1:60" outlineLevel="1" x14ac:dyDescent="0.25">
      <c r="A47" s="152">
        <v>26</v>
      </c>
      <c r="B47" s="158" t="s">
        <v>161</v>
      </c>
      <c r="C47" s="193" t="s">
        <v>162</v>
      </c>
      <c r="D47" s="160" t="s">
        <v>163</v>
      </c>
      <c r="E47" s="167">
        <v>150</v>
      </c>
      <c r="F47" s="170">
        <f t="shared" ref="F47:F66" si="8">H47+J47</f>
        <v>0</v>
      </c>
      <c r="G47" s="171">
        <f t="shared" ref="G47:G66" si="9">ROUND(E47*F47,2)</f>
        <v>0</v>
      </c>
      <c r="H47" s="171"/>
      <c r="I47" s="171">
        <f t="shared" ref="I47:I66" si="10">ROUND(E47*H47,2)</f>
        <v>0</v>
      </c>
      <c r="J47" s="171"/>
      <c r="K47" s="171">
        <f t="shared" ref="K47:K66" si="11">ROUND(E47*J47,2)</f>
        <v>0</v>
      </c>
      <c r="L47" s="171">
        <v>0</v>
      </c>
      <c r="M47" s="171">
        <f t="shared" ref="M47:M66" si="12">G47*(1+L47/100)</f>
        <v>0</v>
      </c>
      <c r="N47" s="161">
        <v>0</v>
      </c>
      <c r="O47" s="161">
        <f t="shared" ref="O47:O66" si="13">ROUND(E47*N47,5)</f>
        <v>0</v>
      </c>
      <c r="P47" s="161">
        <v>4.7400000000000003E-3</v>
      </c>
      <c r="Q47" s="161">
        <f t="shared" ref="Q47:Q66" si="14">ROUND(E47*P47,5)</f>
        <v>0.71099999999999997</v>
      </c>
      <c r="R47" s="161"/>
      <c r="S47" s="161"/>
      <c r="T47" s="162">
        <v>9.3149999999999997E-2</v>
      </c>
      <c r="U47" s="161">
        <f t="shared" ref="U47:U66" si="15">ROUND(E47*T47,2)</f>
        <v>13.97</v>
      </c>
      <c r="V47" s="151"/>
      <c r="W47" s="151"/>
      <c r="X47" s="151"/>
      <c r="Y47" s="151"/>
      <c r="Z47" s="151"/>
      <c r="AA47" s="151"/>
      <c r="AB47" s="151"/>
      <c r="AC47" s="151"/>
      <c r="AD47" s="151"/>
      <c r="AE47" s="151" t="s">
        <v>99</v>
      </c>
      <c r="AF47" s="151"/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5">
      <c r="A48" s="152">
        <v>27</v>
      </c>
      <c r="B48" s="158" t="s">
        <v>164</v>
      </c>
      <c r="C48" s="193" t="s">
        <v>165</v>
      </c>
      <c r="D48" s="160" t="s">
        <v>163</v>
      </c>
      <c r="E48" s="167">
        <v>22</v>
      </c>
      <c r="F48" s="170">
        <f t="shared" si="8"/>
        <v>0</v>
      </c>
      <c r="G48" s="171">
        <f t="shared" si="9"/>
        <v>0</v>
      </c>
      <c r="H48" s="171"/>
      <c r="I48" s="171">
        <f t="shared" si="10"/>
        <v>0</v>
      </c>
      <c r="J48" s="171"/>
      <c r="K48" s="171">
        <f t="shared" si="11"/>
        <v>0</v>
      </c>
      <c r="L48" s="171">
        <v>0</v>
      </c>
      <c r="M48" s="171">
        <f t="shared" si="12"/>
        <v>0</v>
      </c>
      <c r="N48" s="161">
        <v>0</v>
      </c>
      <c r="O48" s="161">
        <f t="shared" si="13"/>
        <v>0</v>
      </c>
      <c r="P48" s="161">
        <v>2.98E-3</v>
      </c>
      <c r="Q48" s="161">
        <f t="shared" si="14"/>
        <v>6.5559999999999993E-2</v>
      </c>
      <c r="R48" s="161"/>
      <c r="S48" s="161"/>
      <c r="T48" s="162">
        <v>6.5549999999999997E-2</v>
      </c>
      <c r="U48" s="161">
        <f t="shared" si="15"/>
        <v>1.44</v>
      </c>
      <c r="V48" s="151"/>
      <c r="W48" s="151"/>
      <c r="X48" s="151"/>
      <c r="Y48" s="151"/>
      <c r="Z48" s="151"/>
      <c r="AA48" s="151"/>
      <c r="AB48" s="151"/>
      <c r="AC48" s="151"/>
      <c r="AD48" s="151"/>
      <c r="AE48" s="151" t="s">
        <v>99</v>
      </c>
      <c r="AF48" s="151"/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5">
      <c r="A49" s="152">
        <v>28</v>
      </c>
      <c r="B49" s="158" t="s">
        <v>166</v>
      </c>
      <c r="C49" s="193" t="s">
        <v>167</v>
      </c>
      <c r="D49" s="160" t="s">
        <v>163</v>
      </c>
      <c r="E49" s="167">
        <v>150</v>
      </c>
      <c r="F49" s="170">
        <f t="shared" si="8"/>
        <v>0</v>
      </c>
      <c r="G49" s="171">
        <f t="shared" si="9"/>
        <v>0</v>
      </c>
      <c r="H49" s="171"/>
      <c r="I49" s="171">
        <f t="shared" si="10"/>
        <v>0</v>
      </c>
      <c r="J49" s="171"/>
      <c r="K49" s="171">
        <f t="shared" si="11"/>
        <v>0</v>
      </c>
      <c r="L49" s="171">
        <v>0</v>
      </c>
      <c r="M49" s="171">
        <f t="shared" si="12"/>
        <v>0</v>
      </c>
      <c r="N49" s="161">
        <v>0</v>
      </c>
      <c r="O49" s="161">
        <f t="shared" si="13"/>
        <v>0</v>
      </c>
      <c r="P49" s="161">
        <v>3.3600000000000001E-3</v>
      </c>
      <c r="Q49" s="161">
        <f t="shared" si="14"/>
        <v>0.504</v>
      </c>
      <c r="R49" s="161"/>
      <c r="S49" s="161"/>
      <c r="T49" s="162">
        <v>7.9350000000000004E-2</v>
      </c>
      <c r="U49" s="161">
        <f t="shared" si="15"/>
        <v>11.9</v>
      </c>
      <c r="V49" s="151"/>
      <c r="W49" s="151"/>
      <c r="X49" s="151"/>
      <c r="Y49" s="151"/>
      <c r="Z49" s="151"/>
      <c r="AA49" s="151"/>
      <c r="AB49" s="151"/>
      <c r="AC49" s="151"/>
      <c r="AD49" s="151"/>
      <c r="AE49" s="151" t="s">
        <v>99</v>
      </c>
      <c r="AF49" s="151"/>
      <c r="AG49" s="151"/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5">
      <c r="A50" s="152">
        <v>29</v>
      </c>
      <c r="B50" s="158" t="s">
        <v>168</v>
      </c>
      <c r="C50" s="193" t="s">
        <v>169</v>
      </c>
      <c r="D50" s="160" t="s">
        <v>163</v>
      </c>
      <c r="E50" s="167">
        <v>108</v>
      </c>
      <c r="F50" s="170">
        <f t="shared" si="8"/>
        <v>0</v>
      </c>
      <c r="G50" s="171">
        <f t="shared" si="9"/>
        <v>0</v>
      </c>
      <c r="H50" s="171"/>
      <c r="I50" s="171">
        <f t="shared" si="10"/>
        <v>0</v>
      </c>
      <c r="J50" s="171"/>
      <c r="K50" s="171">
        <f t="shared" si="11"/>
        <v>0</v>
      </c>
      <c r="L50" s="171">
        <v>0</v>
      </c>
      <c r="M50" s="171">
        <f t="shared" si="12"/>
        <v>0</v>
      </c>
      <c r="N50" s="161">
        <v>0</v>
      </c>
      <c r="O50" s="161">
        <f t="shared" si="13"/>
        <v>0</v>
      </c>
      <c r="P50" s="161">
        <v>3.5599999999999998E-3</v>
      </c>
      <c r="Q50" s="161">
        <f t="shared" si="14"/>
        <v>0.38447999999999999</v>
      </c>
      <c r="R50" s="161"/>
      <c r="S50" s="161"/>
      <c r="T50" s="162">
        <v>8.0500000000000002E-2</v>
      </c>
      <c r="U50" s="161">
        <f t="shared" si="15"/>
        <v>8.69</v>
      </c>
      <c r="V50" s="151"/>
      <c r="W50" s="151"/>
      <c r="X50" s="151"/>
      <c r="Y50" s="151"/>
      <c r="Z50" s="151"/>
      <c r="AA50" s="151"/>
      <c r="AB50" s="151"/>
      <c r="AC50" s="151"/>
      <c r="AD50" s="151"/>
      <c r="AE50" s="151" t="s">
        <v>99</v>
      </c>
      <c r="AF50" s="151"/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5">
      <c r="A51" s="152">
        <v>30</v>
      </c>
      <c r="B51" s="158" t="s">
        <v>170</v>
      </c>
      <c r="C51" s="193" t="s">
        <v>171</v>
      </c>
      <c r="D51" s="160" t="s">
        <v>163</v>
      </c>
      <c r="E51" s="167">
        <v>45</v>
      </c>
      <c r="F51" s="170">
        <f t="shared" si="8"/>
        <v>0</v>
      </c>
      <c r="G51" s="171">
        <f t="shared" si="9"/>
        <v>0</v>
      </c>
      <c r="H51" s="171"/>
      <c r="I51" s="171">
        <f t="shared" si="10"/>
        <v>0</v>
      </c>
      <c r="J51" s="171"/>
      <c r="K51" s="171">
        <f t="shared" si="11"/>
        <v>0</v>
      </c>
      <c r="L51" s="171">
        <v>0</v>
      </c>
      <c r="M51" s="171">
        <f t="shared" si="12"/>
        <v>0</v>
      </c>
      <c r="N51" s="161">
        <v>0</v>
      </c>
      <c r="O51" s="161">
        <f t="shared" si="13"/>
        <v>0</v>
      </c>
      <c r="P51" s="161">
        <v>3.7699999999999999E-3</v>
      </c>
      <c r="Q51" s="161">
        <f t="shared" si="14"/>
        <v>0.16965</v>
      </c>
      <c r="R51" s="161"/>
      <c r="S51" s="161"/>
      <c r="T51" s="162">
        <v>6.5549999999999997E-2</v>
      </c>
      <c r="U51" s="161">
        <f t="shared" si="15"/>
        <v>2.95</v>
      </c>
      <c r="V51" s="151"/>
      <c r="W51" s="151"/>
      <c r="X51" s="151"/>
      <c r="Y51" s="151"/>
      <c r="Z51" s="151"/>
      <c r="AA51" s="151"/>
      <c r="AB51" s="151"/>
      <c r="AC51" s="151"/>
      <c r="AD51" s="151"/>
      <c r="AE51" s="151" t="s">
        <v>99</v>
      </c>
      <c r="AF51" s="151"/>
      <c r="AG51" s="151"/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5">
      <c r="A52" s="152">
        <v>31</v>
      </c>
      <c r="B52" s="158" t="s">
        <v>172</v>
      </c>
      <c r="C52" s="193" t="s">
        <v>173</v>
      </c>
      <c r="D52" s="160" t="s">
        <v>163</v>
      </c>
      <c r="E52" s="167">
        <v>125</v>
      </c>
      <c r="F52" s="170">
        <f t="shared" si="8"/>
        <v>0</v>
      </c>
      <c r="G52" s="171">
        <f t="shared" si="9"/>
        <v>0</v>
      </c>
      <c r="H52" s="171"/>
      <c r="I52" s="171">
        <f t="shared" si="10"/>
        <v>0</v>
      </c>
      <c r="J52" s="171"/>
      <c r="K52" s="171">
        <f t="shared" si="11"/>
        <v>0</v>
      </c>
      <c r="L52" s="171">
        <v>0</v>
      </c>
      <c r="M52" s="171">
        <f t="shared" si="12"/>
        <v>0</v>
      </c>
      <c r="N52" s="161">
        <v>0</v>
      </c>
      <c r="O52" s="161">
        <f t="shared" si="13"/>
        <v>0</v>
      </c>
      <c r="P52" s="161">
        <v>1.97E-3</v>
      </c>
      <c r="Q52" s="161">
        <f t="shared" si="14"/>
        <v>0.24625</v>
      </c>
      <c r="R52" s="161"/>
      <c r="S52" s="161"/>
      <c r="T52" s="162">
        <v>5.2900000000000003E-2</v>
      </c>
      <c r="U52" s="161">
        <f t="shared" si="15"/>
        <v>6.61</v>
      </c>
      <c r="V52" s="151"/>
      <c r="W52" s="151"/>
      <c r="X52" s="151"/>
      <c r="Y52" s="151"/>
      <c r="Z52" s="151"/>
      <c r="AA52" s="151"/>
      <c r="AB52" s="151"/>
      <c r="AC52" s="151"/>
      <c r="AD52" s="151"/>
      <c r="AE52" s="151" t="s">
        <v>99</v>
      </c>
      <c r="AF52" s="151"/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5">
      <c r="A53" s="152">
        <v>32</v>
      </c>
      <c r="B53" s="158" t="s">
        <v>174</v>
      </c>
      <c r="C53" s="193" t="s">
        <v>175</v>
      </c>
      <c r="D53" s="160" t="s">
        <v>140</v>
      </c>
      <c r="E53" s="167">
        <v>200</v>
      </c>
      <c r="F53" s="170">
        <f t="shared" si="8"/>
        <v>0</v>
      </c>
      <c r="G53" s="171">
        <f t="shared" si="9"/>
        <v>0</v>
      </c>
      <c r="H53" s="171"/>
      <c r="I53" s="171">
        <f t="shared" si="10"/>
        <v>0</v>
      </c>
      <c r="J53" s="171"/>
      <c r="K53" s="171">
        <f t="shared" si="11"/>
        <v>0</v>
      </c>
      <c r="L53" s="171">
        <v>0</v>
      </c>
      <c r="M53" s="171">
        <f t="shared" si="12"/>
        <v>0</v>
      </c>
      <c r="N53" s="161">
        <v>0</v>
      </c>
      <c r="O53" s="161">
        <f t="shared" si="13"/>
        <v>0</v>
      </c>
      <c r="P53" s="161">
        <v>4.1599999999999996E-3</v>
      </c>
      <c r="Q53" s="161">
        <f t="shared" si="14"/>
        <v>0.83199999999999996</v>
      </c>
      <c r="R53" s="161"/>
      <c r="S53" s="161"/>
      <c r="T53" s="162">
        <v>5.2900000000000003E-2</v>
      </c>
      <c r="U53" s="161">
        <f t="shared" si="15"/>
        <v>10.58</v>
      </c>
      <c r="V53" s="151"/>
      <c r="W53" s="151"/>
      <c r="X53" s="151"/>
      <c r="Y53" s="151"/>
      <c r="Z53" s="151"/>
      <c r="AA53" s="151"/>
      <c r="AB53" s="151"/>
      <c r="AC53" s="151"/>
      <c r="AD53" s="151"/>
      <c r="AE53" s="151" t="s">
        <v>99</v>
      </c>
      <c r="AF53" s="151"/>
      <c r="AG53" s="151"/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5">
      <c r="A54" s="152">
        <v>33</v>
      </c>
      <c r="B54" s="158" t="s">
        <v>176</v>
      </c>
      <c r="C54" s="193" t="s">
        <v>177</v>
      </c>
      <c r="D54" s="160" t="s">
        <v>140</v>
      </c>
      <c r="E54" s="167">
        <v>150</v>
      </c>
      <c r="F54" s="170">
        <f t="shared" si="8"/>
        <v>0</v>
      </c>
      <c r="G54" s="171">
        <f t="shared" si="9"/>
        <v>0</v>
      </c>
      <c r="H54" s="171"/>
      <c r="I54" s="171">
        <f t="shared" si="10"/>
        <v>0</v>
      </c>
      <c r="J54" s="171"/>
      <c r="K54" s="171">
        <f t="shared" si="11"/>
        <v>0</v>
      </c>
      <c r="L54" s="171">
        <v>0</v>
      </c>
      <c r="M54" s="171">
        <f t="shared" si="12"/>
        <v>0</v>
      </c>
      <c r="N54" s="161">
        <v>0</v>
      </c>
      <c r="O54" s="161">
        <f t="shared" si="13"/>
        <v>0</v>
      </c>
      <c r="P54" s="161">
        <v>6.8999999999999997E-4</v>
      </c>
      <c r="Q54" s="161">
        <f t="shared" si="14"/>
        <v>0.10349999999999999</v>
      </c>
      <c r="R54" s="161"/>
      <c r="S54" s="161"/>
      <c r="T54" s="162">
        <v>6.5549999999999997E-2</v>
      </c>
      <c r="U54" s="161">
        <f t="shared" si="15"/>
        <v>9.83</v>
      </c>
      <c r="V54" s="151"/>
      <c r="W54" s="151"/>
      <c r="X54" s="151"/>
      <c r="Y54" s="151"/>
      <c r="Z54" s="151"/>
      <c r="AA54" s="151"/>
      <c r="AB54" s="151"/>
      <c r="AC54" s="151"/>
      <c r="AD54" s="151"/>
      <c r="AE54" s="151" t="s">
        <v>99</v>
      </c>
      <c r="AF54" s="151"/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5">
      <c r="A55" s="152">
        <v>34</v>
      </c>
      <c r="B55" s="158" t="s">
        <v>178</v>
      </c>
      <c r="C55" s="193" t="s">
        <v>179</v>
      </c>
      <c r="D55" s="160" t="s">
        <v>163</v>
      </c>
      <c r="E55" s="167">
        <v>150</v>
      </c>
      <c r="F55" s="170">
        <f t="shared" si="8"/>
        <v>0</v>
      </c>
      <c r="G55" s="171">
        <f t="shared" si="9"/>
        <v>0</v>
      </c>
      <c r="H55" s="171"/>
      <c r="I55" s="171">
        <f t="shared" si="10"/>
        <v>0</v>
      </c>
      <c r="J55" s="171"/>
      <c r="K55" s="171">
        <f t="shared" si="11"/>
        <v>0</v>
      </c>
      <c r="L55" s="171">
        <v>0</v>
      </c>
      <c r="M55" s="171">
        <f t="shared" si="12"/>
        <v>0</v>
      </c>
      <c r="N55" s="161">
        <v>5.3800000000000002E-3</v>
      </c>
      <c r="O55" s="161">
        <f t="shared" si="13"/>
        <v>0.80700000000000005</v>
      </c>
      <c r="P55" s="161">
        <v>0</v>
      </c>
      <c r="Q55" s="161">
        <f t="shared" si="14"/>
        <v>0</v>
      </c>
      <c r="R55" s="161"/>
      <c r="S55" s="161"/>
      <c r="T55" s="162">
        <v>0.28865000000000002</v>
      </c>
      <c r="U55" s="161">
        <f t="shared" si="15"/>
        <v>43.3</v>
      </c>
      <c r="V55" s="151"/>
      <c r="W55" s="151"/>
      <c r="X55" s="151"/>
      <c r="Y55" s="151"/>
      <c r="Z55" s="151"/>
      <c r="AA55" s="151"/>
      <c r="AB55" s="151"/>
      <c r="AC55" s="151"/>
      <c r="AD55" s="151"/>
      <c r="AE55" s="151" t="s">
        <v>99</v>
      </c>
      <c r="AF55" s="151"/>
      <c r="AG55" s="151"/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5">
      <c r="A56" s="152">
        <v>35</v>
      </c>
      <c r="B56" s="158" t="s">
        <v>180</v>
      </c>
      <c r="C56" s="193" t="s">
        <v>181</v>
      </c>
      <c r="D56" s="160" t="s">
        <v>163</v>
      </c>
      <c r="E56" s="167">
        <v>22</v>
      </c>
      <c r="F56" s="170">
        <f t="shared" si="8"/>
        <v>0</v>
      </c>
      <c r="G56" s="171">
        <f t="shared" si="9"/>
        <v>0</v>
      </c>
      <c r="H56" s="171"/>
      <c r="I56" s="171">
        <f t="shared" si="10"/>
        <v>0</v>
      </c>
      <c r="J56" s="171"/>
      <c r="K56" s="171">
        <f t="shared" si="11"/>
        <v>0</v>
      </c>
      <c r="L56" s="171">
        <v>0</v>
      </c>
      <c r="M56" s="171">
        <f t="shared" si="12"/>
        <v>0</v>
      </c>
      <c r="N56" s="161">
        <v>3.0300000000000001E-3</v>
      </c>
      <c r="O56" s="161">
        <f t="shared" si="13"/>
        <v>6.6659999999999997E-2</v>
      </c>
      <c r="P56" s="161">
        <v>0</v>
      </c>
      <c r="Q56" s="161">
        <f t="shared" si="14"/>
        <v>0</v>
      </c>
      <c r="R56" s="161"/>
      <c r="S56" s="161"/>
      <c r="T56" s="162">
        <v>0.31395000000000001</v>
      </c>
      <c r="U56" s="161">
        <f t="shared" si="15"/>
        <v>6.91</v>
      </c>
      <c r="V56" s="151"/>
      <c r="W56" s="151"/>
      <c r="X56" s="151"/>
      <c r="Y56" s="151"/>
      <c r="Z56" s="151"/>
      <c r="AA56" s="151"/>
      <c r="AB56" s="151"/>
      <c r="AC56" s="151"/>
      <c r="AD56" s="151"/>
      <c r="AE56" s="151" t="s">
        <v>99</v>
      </c>
      <c r="AF56" s="151"/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ht="20" outlineLevel="1" x14ac:dyDescent="0.25">
      <c r="A57" s="152">
        <v>36</v>
      </c>
      <c r="B57" s="158" t="s">
        <v>182</v>
      </c>
      <c r="C57" s="193" t="s">
        <v>183</v>
      </c>
      <c r="D57" s="160" t="s">
        <v>140</v>
      </c>
      <c r="E57" s="167">
        <v>200</v>
      </c>
      <c r="F57" s="170">
        <f t="shared" si="8"/>
        <v>0</v>
      </c>
      <c r="G57" s="171">
        <f t="shared" si="9"/>
        <v>0</v>
      </c>
      <c r="H57" s="171"/>
      <c r="I57" s="171">
        <f t="shared" si="10"/>
        <v>0</v>
      </c>
      <c r="J57" s="171"/>
      <c r="K57" s="171">
        <f t="shared" si="11"/>
        <v>0</v>
      </c>
      <c r="L57" s="171">
        <v>0</v>
      </c>
      <c r="M57" s="171">
        <f t="shared" si="12"/>
        <v>0</v>
      </c>
      <c r="N57" s="161">
        <v>2.2599999999999999E-3</v>
      </c>
      <c r="O57" s="161">
        <f t="shared" si="13"/>
        <v>0.45200000000000001</v>
      </c>
      <c r="P57" s="161">
        <v>0</v>
      </c>
      <c r="Q57" s="161">
        <f t="shared" si="14"/>
        <v>0</v>
      </c>
      <c r="R57" s="161"/>
      <c r="S57" s="161"/>
      <c r="T57" s="162">
        <v>0.47725000000000001</v>
      </c>
      <c r="U57" s="161">
        <f t="shared" si="15"/>
        <v>95.45</v>
      </c>
      <c r="V57" s="151"/>
      <c r="W57" s="151"/>
      <c r="X57" s="151"/>
      <c r="Y57" s="151"/>
      <c r="Z57" s="151"/>
      <c r="AA57" s="151"/>
      <c r="AB57" s="151"/>
      <c r="AC57" s="151"/>
      <c r="AD57" s="151"/>
      <c r="AE57" s="151" t="s">
        <v>99</v>
      </c>
      <c r="AF57" s="151"/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5">
      <c r="A58" s="152">
        <v>37</v>
      </c>
      <c r="B58" s="158" t="s">
        <v>184</v>
      </c>
      <c r="C58" s="193" t="s">
        <v>185</v>
      </c>
      <c r="D58" s="160" t="s">
        <v>163</v>
      </c>
      <c r="E58" s="167">
        <v>150</v>
      </c>
      <c r="F58" s="170">
        <f t="shared" si="8"/>
        <v>0</v>
      </c>
      <c r="G58" s="171">
        <f t="shared" si="9"/>
        <v>0</v>
      </c>
      <c r="H58" s="171"/>
      <c r="I58" s="171">
        <f t="shared" si="10"/>
        <v>0</v>
      </c>
      <c r="J58" s="171"/>
      <c r="K58" s="171">
        <f t="shared" si="11"/>
        <v>0</v>
      </c>
      <c r="L58" s="171">
        <v>0</v>
      </c>
      <c r="M58" s="171">
        <f t="shared" si="12"/>
        <v>0</v>
      </c>
      <c r="N58" s="161">
        <v>6.3E-3</v>
      </c>
      <c r="O58" s="161">
        <f t="shared" si="13"/>
        <v>0.94499999999999995</v>
      </c>
      <c r="P58" s="161">
        <v>0</v>
      </c>
      <c r="Q58" s="161">
        <f t="shared" si="14"/>
        <v>0</v>
      </c>
      <c r="R58" s="161"/>
      <c r="S58" s="161"/>
      <c r="T58" s="162">
        <v>0.86134999999999995</v>
      </c>
      <c r="U58" s="161">
        <f t="shared" si="15"/>
        <v>129.19999999999999</v>
      </c>
      <c r="V58" s="151"/>
      <c r="W58" s="151"/>
      <c r="X58" s="151"/>
      <c r="Y58" s="151"/>
      <c r="Z58" s="151"/>
      <c r="AA58" s="151"/>
      <c r="AB58" s="151"/>
      <c r="AC58" s="151"/>
      <c r="AD58" s="151"/>
      <c r="AE58" s="151" t="s">
        <v>99</v>
      </c>
      <c r="AF58" s="151"/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ht="20" outlineLevel="1" x14ac:dyDescent="0.25">
      <c r="A59" s="152">
        <v>38</v>
      </c>
      <c r="B59" s="158" t="s">
        <v>186</v>
      </c>
      <c r="C59" s="193" t="s">
        <v>187</v>
      </c>
      <c r="D59" s="160" t="s">
        <v>163</v>
      </c>
      <c r="E59" s="167">
        <v>18</v>
      </c>
      <c r="F59" s="170">
        <f t="shared" si="8"/>
        <v>0</v>
      </c>
      <c r="G59" s="171">
        <f t="shared" si="9"/>
        <v>0</v>
      </c>
      <c r="H59" s="171"/>
      <c r="I59" s="171">
        <f t="shared" si="10"/>
        <v>0</v>
      </c>
      <c r="J59" s="171"/>
      <c r="K59" s="171">
        <f t="shared" si="11"/>
        <v>0</v>
      </c>
      <c r="L59" s="171">
        <v>0</v>
      </c>
      <c r="M59" s="171">
        <f t="shared" si="12"/>
        <v>0</v>
      </c>
      <c r="N59" s="161">
        <v>0</v>
      </c>
      <c r="O59" s="161">
        <f t="shared" si="13"/>
        <v>0</v>
      </c>
      <c r="P59" s="161">
        <v>0</v>
      </c>
      <c r="Q59" s="161">
        <f t="shared" si="14"/>
        <v>0</v>
      </c>
      <c r="R59" s="161"/>
      <c r="S59" s="161"/>
      <c r="T59" s="162">
        <v>0</v>
      </c>
      <c r="U59" s="161">
        <f t="shared" si="15"/>
        <v>0</v>
      </c>
      <c r="V59" s="151"/>
      <c r="W59" s="151"/>
      <c r="X59" s="151"/>
      <c r="Y59" s="151"/>
      <c r="Z59" s="151"/>
      <c r="AA59" s="151"/>
      <c r="AB59" s="151"/>
      <c r="AC59" s="151"/>
      <c r="AD59" s="151"/>
      <c r="AE59" s="151" t="s">
        <v>99</v>
      </c>
      <c r="AF59" s="151"/>
      <c r="AG59" s="151"/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5">
      <c r="A60" s="152">
        <v>39</v>
      </c>
      <c r="B60" s="158" t="s">
        <v>188</v>
      </c>
      <c r="C60" s="193" t="s">
        <v>189</v>
      </c>
      <c r="D60" s="160" t="s">
        <v>140</v>
      </c>
      <c r="E60" s="167">
        <v>150</v>
      </c>
      <c r="F60" s="170">
        <f t="shared" si="8"/>
        <v>0</v>
      </c>
      <c r="G60" s="171">
        <f t="shared" si="9"/>
        <v>0</v>
      </c>
      <c r="H60" s="171"/>
      <c r="I60" s="171">
        <f t="shared" si="10"/>
        <v>0</v>
      </c>
      <c r="J60" s="171"/>
      <c r="K60" s="171">
        <f t="shared" si="11"/>
        <v>0</v>
      </c>
      <c r="L60" s="171">
        <v>0</v>
      </c>
      <c r="M60" s="171">
        <f t="shared" si="12"/>
        <v>0</v>
      </c>
      <c r="N60" s="161">
        <v>3.5699999999999998E-3</v>
      </c>
      <c r="O60" s="161">
        <f t="shared" si="13"/>
        <v>0.53549999999999998</v>
      </c>
      <c r="P60" s="161">
        <v>0</v>
      </c>
      <c r="Q60" s="161">
        <f t="shared" si="14"/>
        <v>0</v>
      </c>
      <c r="R60" s="161"/>
      <c r="S60" s="161"/>
      <c r="T60" s="162">
        <v>0.37490000000000001</v>
      </c>
      <c r="U60" s="161">
        <f t="shared" si="15"/>
        <v>56.24</v>
      </c>
      <c r="V60" s="151"/>
      <c r="W60" s="151"/>
      <c r="X60" s="151"/>
      <c r="Y60" s="151"/>
      <c r="Z60" s="151"/>
      <c r="AA60" s="151"/>
      <c r="AB60" s="151"/>
      <c r="AC60" s="151"/>
      <c r="AD60" s="151"/>
      <c r="AE60" s="151" t="s">
        <v>99</v>
      </c>
      <c r="AF60" s="151"/>
      <c r="AG60" s="151"/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5">
      <c r="A61" s="152">
        <v>40</v>
      </c>
      <c r="B61" s="158" t="s">
        <v>190</v>
      </c>
      <c r="C61" s="193" t="s">
        <v>191</v>
      </c>
      <c r="D61" s="160" t="s">
        <v>140</v>
      </c>
      <c r="E61" s="167">
        <v>15</v>
      </c>
      <c r="F61" s="170">
        <f t="shared" si="8"/>
        <v>0</v>
      </c>
      <c r="G61" s="171">
        <f t="shared" si="9"/>
        <v>0</v>
      </c>
      <c r="H61" s="171"/>
      <c r="I61" s="171">
        <f t="shared" si="10"/>
        <v>0</v>
      </c>
      <c r="J61" s="171"/>
      <c r="K61" s="171">
        <f t="shared" si="11"/>
        <v>0</v>
      </c>
      <c r="L61" s="171">
        <v>0</v>
      </c>
      <c r="M61" s="171">
        <f t="shared" si="12"/>
        <v>0</v>
      </c>
      <c r="N61" s="161">
        <v>1.9869999999999999E-2</v>
      </c>
      <c r="O61" s="161">
        <f t="shared" si="13"/>
        <v>0.29804999999999998</v>
      </c>
      <c r="P61" s="161">
        <v>0</v>
      </c>
      <c r="Q61" s="161">
        <f t="shared" si="14"/>
        <v>0</v>
      </c>
      <c r="R61" s="161"/>
      <c r="S61" s="161"/>
      <c r="T61" s="162">
        <v>3.8363999999999998</v>
      </c>
      <c r="U61" s="161">
        <f t="shared" si="15"/>
        <v>57.55</v>
      </c>
      <c r="V61" s="151"/>
      <c r="W61" s="151"/>
      <c r="X61" s="151"/>
      <c r="Y61" s="151"/>
      <c r="Z61" s="151"/>
      <c r="AA61" s="151"/>
      <c r="AB61" s="151"/>
      <c r="AC61" s="151"/>
      <c r="AD61" s="151"/>
      <c r="AE61" s="151" t="s">
        <v>99</v>
      </c>
      <c r="AF61" s="151"/>
      <c r="AG61" s="151"/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5">
      <c r="A62" s="152">
        <v>41</v>
      </c>
      <c r="B62" s="158" t="s">
        <v>192</v>
      </c>
      <c r="C62" s="193" t="s">
        <v>193</v>
      </c>
      <c r="D62" s="160" t="s">
        <v>163</v>
      </c>
      <c r="E62" s="167">
        <v>45</v>
      </c>
      <c r="F62" s="170">
        <f t="shared" si="8"/>
        <v>0</v>
      </c>
      <c r="G62" s="171">
        <f t="shared" si="9"/>
        <v>0</v>
      </c>
      <c r="H62" s="171"/>
      <c r="I62" s="171">
        <f t="shared" si="10"/>
        <v>0</v>
      </c>
      <c r="J62" s="171"/>
      <c r="K62" s="171">
        <f t="shared" si="11"/>
        <v>0</v>
      </c>
      <c r="L62" s="171">
        <v>0</v>
      </c>
      <c r="M62" s="171">
        <f t="shared" si="12"/>
        <v>0</v>
      </c>
      <c r="N62" s="161">
        <v>6.2300000000000003E-3</v>
      </c>
      <c r="O62" s="161">
        <f t="shared" si="13"/>
        <v>0.28034999999999999</v>
      </c>
      <c r="P62" s="161">
        <v>0</v>
      </c>
      <c r="Q62" s="161">
        <f t="shared" si="14"/>
        <v>0</v>
      </c>
      <c r="R62" s="161"/>
      <c r="S62" s="161"/>
      <c r="T62" s="162">
        <v>0.44505</v>
      </c>
      <c r="U62" s="161">
        <f t="shared" si="15"/>
        <v>20.03</v>
      </c>
      <c r="V62" s="151"/>
      <c r="W62" s="151"/>
      <c r="X62" s="151"/>
      <c r="Y62" s="151"/>
      <c r="Z62" s="151"/>
      <c r="AA62" s="151"/>
      <c r="AB62" s="151"/>
      <c r="AC62" s="151"/>
      <c r="AD62" s="151"/>
      <c r="AE62" s="151" t="s">
        <v>99</v>
      </c>
      <c r="AF62" s="151"/>
      <c r="AG62" s="151"/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5">
      <c r="A63" s="152">
        <v>42</v>
      </c>
      <c r="B63" s="158" t="s">
        <v>194</v>
      </c>
      <c r="C63" s="193" t="s">
        <v>195</v>
      </c>
      <c r="D63" s="160" t="s">
        <v>163</v>
      </c>
      <c r="E63" s="167">
        <v>125</v>
      </c>
      <c r="F63" s="170">
        <f t="shared" si="8"/>
        <v>0</v>
      </c>
      <c r="G63" s="171">
        <f t="shared" si="9"/>
        <v>0</v>
      </c>
      <c r="H63" s="171"/>
      <c r="I63" s="171">
        <f t="shared" si="10"/>
        <v>0</v>
      </c>
      <c r="J63" s="171"/>
      <c r="K63" s="171">
        <f t="shared" si="11"/>
        <v>0</v>
      </c>
      <c r="L63" s="171">
        <v>0</v>
      </c>
      <c r="M63" s="171">
        <f t="shared" si="12"/>
        <v>0</v>
      </c>
      <c r="N63" s="161">
        <v>1.99E-3</v>
      </c>
      <c r="O63" s="161">
        <f t="shared" si="13"/>
        <v>0.24875</v>
      </c>
      <c r="P63" s="161">
        <v>0</v>
      </c>
      <c r="Q63" s="161">
        <f t="shared" si="14"/>
        <v>0</v>
      </c>
      <c r="R63" s="161"/>
      <c r="S63" s="161"/>
      <c r="T63" s="162">
        <v>0.253</v>
      </c>
      <c r="U63" s="161">
        <f t="shared" si="15"/>
        <v>31.63</v>
      </c>
      <c r="V63" s="151"/>
      <c r="W63" s="151"/>
      <c r="X63" s="151"/>
      <c r="Y63" s="151"/>
      <c r="Z63" s="151"/>
      <c r="AA63" s="151"/>
      <c r="AB63" s="151"/>
      <c r="AC63" s="151"/>
      <c r="AD63" s="151"/>
      <c r="AE63" s="151" t="s">
        <v>99</v>
      </c>
      <c r="AF63" s="151"/>
      <c r="AG63" s="151"/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5">
      <c r="A64" s="152">
        <v>43</v>
      </c>
      <c r="B64" s="158" t="s">
        <v>196</v>
      </c>
      <c r="C64" s="193" t="s">
        <v>197</v>
      </c>
      <c r="D64" s="160" t="s">
        <v>140</v>
      </c>
      <c r="E64" s="167">
        <v>6</v>
      </c>
      <c r="F64" s="170">
        <f t="shared" si="8"/>
        <v>0</v>
      </c>
      <c r="G64" s="171">
        <f t="shared" si="9"/>
        <v>0</v>
      </c>
      <c r="H64" s="171"/>
      <c r="I64" s="171">
        <f t="shared" si="10"/>
        <v>0</v>
      </c>
      <c r="J64" s="171"/>
      <c r="K64" s="171">
        <f t="shared" si="11"/>
        <v>0</v>
      </c>
      <c r="L64" s="171">
        <v>0</v>
      </c>
      <c r="M64" s="171">
        <f t="shared" si="12"/>
        <v>0</v>
      </c>
      <c r="N64" s="161">
        <v>5.0400000000000002E-3</v>
      </c>
      <c r="O64" s="161">
        <f t="shared" si="13"/>
        <v>3.024E-2</v>
      </c>
      <c r="P64" s="161">
        <v>0</v>
      </c>
      <c r="Q64" s="161">
        <f t="shared" si="14"/>
        <v>0</v>
      </c>
      <c r="R64" s="161"/>
      <c r="S64" s="161"/>
      <c r="T64" s="162">
        <v>1.0510999999999999</v>
      </c>
      <c r="U64" s="161">
        <f t="shared" si="15"/>
        <v>6.31</v>
      </c>
      <c r="V64" s="151"/>
      <c r="W64" s="151"/>
      <c r="X64" s="151"/>
      <c r="Y64" s="151"/>
      <c r="Z64" s="151"/>
      <c r="AA64" s="151"/>
      <c r="AB64" s="151"/>
      <c r="AC64" s="151"/>
      <c r="AD64" s="151"/>
      <c r="AE64" s="151" t="s">
        <v>99</v>
      </c>
      <c r="AF64" s="151"/>
      <c r="AG64" s="151"/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5">
      <c r="A65" s="152">
        <v>44</v>
      </c>
      <c r="B65" s="158" t="s">
        <v>198</v>
      </c>
      <c r="C65" s="193" t="s">
        <v>199</v>
      </c>
      <c r="D65" s="160" t="s">
        <v>163</v>
      </c>
      <c r="E65" s="167">
        <v>108</v>
      </c>
      <c r="F65" s="170">
        <f t="shared" si="8"/>
        <v>0</v>
      </c>
      <c r="G65" s="171">
        <f t="shared" si="9"/>
        <v>0</v>
      </c>
      <c r="H65" s="171"/>
      <c r="I65" s="171">
        <f t="shared" si="10"/>
        <v>0</v>
      </c>
      <c r="J65" s="171"/>
      <c r="K65" s="171">
        <f t="shared" si="11"/>
        <v>0</v>
      </c>
      <c r="L65" s="171">
        <v>0</v>
      </c>
      <c r="M65" s="171">
        <f t="shared" si="12"/>
        <v>0</v>
      </c>
      <c r="N65" s="161">
        <v>3.7699999999999999E-3</v>
      </c>
      <c r="O65" s="161">
        <f t="shared" si="13"/>
        <v>0.40716000000000002</v>
      </c>
      <c r="P65" s="161">
        <v>0</v>
      </c>
      <c r="Q65" s="161">
        <f t="shared" si="14"/>
        <v>0</v>
      </c>
      <c r="R65" s="161"/>
      <c r="S65" s="161"/>
      <c r="T65" s="162">
        <v>0.67357999999999996</v>
      </c>
      <c r="U65" s="161">
        <f t="shared" si="15"/>
        <v>72.75</v>
      </c>
      <c r="V65" s="151"/>
      <c r="W65" s="151"/>
      <c r="X65" s="151"/>
      <c r="Y65" s="151"/>
      <c r="Z65" s="151"/>
      <c r="AA65" s="151"/>
      <c r="AB65" s="151"/>
      <c r="AC65" s="151"/>
      <c r="AD65" s="151"/>
      <c r="AE65" s="151" t="s">
        <v>99</v>
      </c>
      <c r="AF65" s="151"/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5">
      <c r="A66" s="152">
        <v>45</v>
      </c>
      <c r="B66" s="158" t="s">
        <v>200</v>
      </c>
      <c r="C66" s="193" t="s">
        <v>201</v>
      </c>
      <c r="D66" s="160" t="s">
        <v>0</v>
      </c>
      <c r="E66" s="167">
        <v>24011.119999999999</v>
      </c>
      <c r="F66" s="170">
        <f t="shared" si="8"/>
        <v>0</v>
      </c>
      <c r="G66" s="171">
        <f t="shared" si="9"/>
        <v>0</v>
      </c>
      <c r="H66" s="171"/>
      <c r="I66" s="171">
        <f t="shared" si="10"/>
        <v>0</v>
      </c>
      <c r="J66" s="171"/>
      <c r="K66" s="171">
        <f t="shared" si="11"/>
        <v>0</v>
      </c>
      <c r="L66" s="171">
        <v>0</v>
      </c>
      <c r="M66" s="171">
        <f t="shared" si="12"/>
        <v>0</v>
      </c>
      <c r="N66" s="161">
        <v>0</v>
      </c>
      <c r="O66" s="161">
        <f t="shared" si="13"/>
        <v>0</v>
      </c>
      <c r="P66" s="161">
        <v>0</v>
      </c>
      <c r="Q66" s="161">
        <f t="shared" si="14"/>
        <v>0</v>
      </c>
      <c r="R66" s="161"/>
      <c r="S66" s="161"/>
      <c r="T66" s="162">
        <v>0</v>
      </c>
      <c r="U66" s="161">
        <f t="shared" si="15"/>
        <v>0</v>
      </c>
      <c r="V66" s="151"/>
      <c r="W66" s="151"/>
      <c r="X66" s="151"/>
      <c r="Y66" s="151"/>
      <c r="Z66" s="151"/>
      <c r="AA66" s="151"/>
      <c r="AB66" s="151"/>
      <c r="AC66" s="151"/>
      <c r="AD66" s="151"/>
      <c r="AE66" s="151" t="s">
        <v>99</v>
      </c>
      <c r="AF66" s="151"/>
      <c r="AG66" s="151"/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x14ac:dyDescent="0.25">
      <c r="A67" s="153" t="s">
        <v>94</v>
      </c>
      <c r="B67" s="159" t="s">
        <v>63</v>
      </c>
      <c r="C67" s="195" t="s">
        <v>64</v>
      </c>
      <c r="D67" s="164"/>
      <c r="E67" s="169"/>
      <c r="F67" s="172"/>
      <c r="G67" s="172">
        <f>SUMIF(AE68:AE70,"&lt;&gt;NOR",G68:G70)</f>
        <v>0</v>
      </c>
      <c r="H67" s="172"/>
      <c r="I67" s="172">
        <f>SUM(I68:I70)</f>
        <v>0</v>
      </c>
      <c r="J67" s="172"/>
      <c r="K67" s="172">
        <f>SUM(K68:K70)</f>
        <v>0</v>
      </c>
      <c r="L67" s="172"/>
      <c r="M67" s="172">
        <f>SUM(M68:M70)</f>
        <v>0</v>
      </c>
      <c r="N67" s="165"/>
      <c r="O67" s="165">
        <f>SUM(O68:O70)</f>
        <v>43.25412</v>
      </c>
      <c r="P67" s="165"/>
      <c r="Q67" s="165">
        <f>SUM(Q68:Q70)</f>
        <v>19.992000000000001</v>
      </c>
      <c r="R67" s="165"/>
      <c r="S67" s="165"/>
      <c r="T67" s="166"/>
      <c r="U67" s="165">
        <f>SUM(U68:U70)</f>
        <v>2598.34</v>
      </c>
      <c r="AE67" t="s">
        <v>95</v>
      </c>
    </row>
    <row r="68" spans="1:60" outlineLevel="1" x14ac:dyDescent="0.25">
      <c r="A68" s="152">
        <v>46</v>
      </c>
      <c r="B68" s="158" t="s">
        <v>202</v>
      </c>
      <c r="C68" s="193" t="s">
        <v>203</v>
      </c>
      <c r="D68" s="160" t="s">
        <v>98</v>
      </c>
      <c r="E68" s="167">
        <v>1428</v>
      </c>
      <c r="F68" s="170">
        <f>H68+J68</f>
        <v>0</v>
      </c>
      <c r="G68" s="171">
        <f>ROUND(E68*F68,2)</f>
        <v>0</v>
      </c>
      <c r="H68" s="171"/>
      <c r="I68" s="171">
        <f>ROUND(E68*H68,2)</f>
        <v>0</v>
      </c>
      <c r="J68" s="171"/>
      <c r="K68" s="171">
        <f>ROUND(E68*J68,2)</f>
        <v>0</v>
      </c>
      <c r="L68" s="171">
        <v>0</v>
      </c>
      <c r="M68" s="171">
        <f>G68*(1+L68/100)</f>
        <v>0</v>
      </c>
      <c r="N68" s="161">
        <v>0</v>
      </c>
      <c r="O68" s="161">
        <f>ROUND(E68*N68,5)</f>
        <v>0</v>
      </c>
      <c r="P68" s="161">
        <v>1.4E-2</v>
      </c>
      <c r="Q68" s="161">
        <f>ROUND(E68*P68,5)</f>
        <v>19.992000000000001</v>
      </c>
      <c r="R68" s="161"/>
      <c r="S68" s="161"/>
      <c r="T68" s="162">
        <v>0.28860000000000002</v>
      </c>
      <c r="U68" s="161">
        <f>ROUND(E68*T68,2)</f>
        <v>412.12</v>
      </c>
      <c r="V68" s="151"/>
      <c r="W68" s="151"/>
      <c r="X68" s="151"/>
      <c r="Y68" s="151"/>
      <c r="Z68" s="151"/>
      <c r="AA68" s="151"/>
      <c r="AB68" s="151"/>
      <c r="AC68" s="151"/>
      <c r="AD68" s="151"/>
      <c r="AE68" s="151" t="s">
        <v>99</v>
      </c>
      <c r="AF68" s="151"/>
      <c r="AG68" s="151"/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ht="20" outlineLevel="1" x14ac:dyDescent="0.25">
      <c r="A69" s="152">
        <v>47</v>
      </c>
      <c r="B69" s="158" t="s">
        <v>204</v>
      </c>
      <c r="C69" s="193" t="s">
        <v>205</v>
      </c>
      <c r="D69" s="160" t="s">
        <v>98</v>
      </c>
      <c r="E69" s="167">
        <v>1428</v>
      </c>
      <c r="F69" s="170">
        <f>H69+J69</f>
        <v>0</v>
      </c>
      <c r="G69" s="171">
        <f>ROUND(E69*F69,2)</f>
        <v>0</v>
      </c>
      <c r="H69" s="171"/>
      <c r="I69" s="171">
        <f>ROUND(E69*H69,2)</f>
        <v>0</v>
      </c>
      <c r="J69" s="171"/>
      <c r="K69" s="171">
        <f>ROUND(E69*J69,2)</f>
        <v>0</v>
      </c>
      <c r="L69" s="171">
        <v>0</v>
      </c>
      <c r="M69" s="171">
        <f>G69*(1+L69/100)</f>
        <v>0</v>
      </c>
      <c r="N69" s="161">
        <v>3.0290000000000001E-2</v>
      </c>
      <c r="O69" s="161">
        <f>ROUND(E69*N69,5)</f>
        <v>43.25412</v>
      </c>
      <c r="P69" s="161">
        <v>0</v>
      </c>
      <c r="Q69" s="161">
        <f>ROUND(E69*P69,5)</f>
        <v>0</v>
      </c>
      <c r="R69" s="161"/>
      <c r="S69" s="161"/>
      <c r="T69" s="162">
        <v>0.92400000000000004</v>
      </c>
      <c r="U69" s="161">
        <f>ROUND(E69*T69,2)</f>
        <v>1319.47</v>
      </c>
      <c r="V69" s="151"/>
      <c r="W69" s="151"/>
      <c r="X69" s="151"/>
      <c r="Y69" s="151"/>
      <c r="Z69" s="151"/>
      <c r="AA69" s="151"/>
      <c r="AB69" s="151"/>
      <c r="AC69" s="151"/>
      <c r="AD69" s="151"/>
      <c r="AE69" s="151" t="s">
        <v>99</v>
      </c>
      <c r="AF69" s="151"/>
      <c r="AG69" s="151"/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5">
      <c r="A70" s="152">
        <v>48</v>
      </c>
      <c r="B70" s="158" t="s">
        <v>206</v>
      </c>
      <c r="C70" s="193" t="s">
        <v>207</v>
      </c>
      <c r="D70" s="160" t="s">
        <v>0</v>
      </c>
      <c r="E70" s="167">
        <v>33336.660000000003</v>
      </c>
      <c r="F70" s="170">
        <f>H70+J70</f>
        <v>0</v>
      </c>
      <c r="G70" s="171">
        <f>ROUND(E70*F70,2)</f>
        <v>0</v>
      </c>
      <c r="H70" s="171"/>
      <c r="I70" s="171">
        <f>ROUND(E70*H70,2)</f>
        <v>0</v>
      </c>
      <c r="J70" s="171"/>
      <c r="K70" s="171">
        <f>ROUND(E70*J70,2)</f>
        <v>0</v>
      </c>
      <c r="L70" s="171">
        <v>0</v>
      </c>
      <c r="M70" s="171">
        <f>G70*(1+L70/100)</f>
        <v>0</v>
      </c>
      <c r="N70" s="161">
        <v>0</v>
      </c>
      <c r="O70" s="161">
        <f>ROUND(E70*N70,5)</f>
        <v>0</v>
      </c>
      <c r="P70" s="161">
        <v>0</v>
      </c>
      <c r="Q70" s="161">
        <f>ROUND(E70*P70,5)</f>
        <v>0</v>
      </c>
      <c r="R70" s="161"/>
      <c r="S70" s="161"/>
      <c r="T70" s="162">
        <v>2.5999999999999999E-2</v>
      </c>
      <c r="U70" s="161">
        <f>ROUND(E70*T70,2)</f>
        <v>866.75</v>
      </c>
      <c r="V70" s="151"/>
      <c r="W70" s="151"/>
      <c r="X70" s="151"/>
      <c r="Y70" s="151"/>
      <c r="Z70" s="151"/>
      <c r="AA70" s="151"/>
      <c r="AB70" s="151"/>
      <c r="AC70" s="151"/>
      <c r="AD70" s="151"/>
      <c r="AE70" s="151" t="s">
        <v>99</v>
      </c>
      <c r="AF70" s="151"/>
      <c r="AG70" s="151"/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x14ac:dyDescent="0.25">
      <c r="A71" s="153" t="s">
        <v>94</v>
      </c>
      <c r="B71" s="159" t="s">
        <v>65</v>
      </c>
      <c r="C71" s="195" t="s">
        <v>66</v>
      </c>
      <c r="D71" s="164"/>
      <c r="E71" s="169"/>
      <c r="F71" s="172"/>
      <c r="G71" s="172">
        <f>SUMIF(AE72:AE73,"&lt;&gt;NOR",G72:G73)</f>
        <v>0</v>
      </c>
      <c r="H71" s="172"/>
      <c r="I71" s="172">
        <f>SUM(I72:I73)</f>
        <v>0</v>
      </c>
      <c r="J71" s="172"/>
      <c r="K71" s="172">
        <f>SUM(K72:K73)</f>
        <v>0</v>
      </c>
      <c r="L71" s="172"/>
      <c r="M71" s="172">
        <f>SUM(M72:M73)</f>
        <v>0</v>
      </c>
      <c r="N71" s="165"/>
      <c r="O71" s="165">
        <f>SUM(O72:O73)</f>
        <v>0.56562999999999997</v>
      </c>
      <c r="P71" s="165"/>
      <c r="Q71" s="165">
        <f>SUM(Q72:Q73)</f>
        <v>0</v>
      </c>
      <c r="R71" s="165"/>
      <c r="S71" s="165"/>
      <c r="T71" s="166"/>
      <c r="U71" s="165">
        <f>SUM(U72:U73)</f>
        <v>530.28</v>
      </c>
      <c r="AE71" t="s">
        <v>95</v>
      </c>
    </row>
    <row r="72" spans="1:60" outlineLevel="1" x14ac:dyDescent="0.25">
      <c r="A72" s="152">
        <v>49</v>
      </c>
      <c r="B72" s="158" t="s">
        <v>208</v>
      </c>
      <c r="C72" s="193" t="s">
        <v>209</v>
      </c>
      <c r="D72" s="160" t="s">
        <v>98</v>
      </c>
      <c r="E72" s="167">
        <v>3535.2</v>
      </c>
      <c r="F72" s="170">
        <f>H72+J72</f>
        <v>0</v>
      </c>
      <c r="G72" s="171">
        <f>ROUND(E72*F72,2)</f>
        <v>0</v>
      </c>
      <c r="H72" s="171"/>
      <c r="I72" s="171">
        <f>ROUND(E72*H72,2)</f>
        <v>0</v>
      </c>
      <c r="J72" s="171"/>
      <c r="K72" s="171">
        <f>ROUND(E72*J72,2)</f>
        <v>0</v>
      </c>
      <c r="L72" s="171">
        <v>0</v>
      </c>
      <c r="M72" s="171">
        <f>G72*(1+L72/100)</f>
        <v>0</v>
      </c>
      <c r="N72" s="161">
        <v>1.6000000000000001E-4</v>
      </c>
      <c r="O72" s="161">
        <f>ROUND(E72*N72,5)</f>
        <v>0.56562999999999997</v>
      </c>
      <c r="P72" s="161">
        <v>0</v>
      </c>
      <c r="Q72" s="161">
        <f>ROUND(E72*P72,5)</f>
        <v>0</v>
      </c>
      <c r="R72" s="161"/>
      <c r="S72" s="161"/>
      <c r="T72" s="162">
        <v>0.15</v>
      </c>
      <c r="U72" s="161">
        <f>ROUND(E72*T72,2)</f>
        <v>530.28</v>
      </c>
      <c r="V72" s="151"/>
      <c r="W72" s="151"/>
      <c r="X72" s="151"/>
      <c r="Y72" s="151"/>
      <c r="Z72" s="151"/>
      <c r="AA72" s="151"/>
      <c r="AB72" s="151"/>
      <c r="AC72" s="151"/>
      <c r="AD72" s="151"/>
      <c r="AE72" s="151" t="s">
        <v>99</v>
      </c>
      <c r="AF72" s="151"/>
      <c r="AG72" s="151"/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5">
      <c r="A73" s="152"/>
      <c r="B73" s="158"/>
      <c r="C73" s="194" t="s">
        <v>210</v>
      </c>
      <c r="D73" s="163"/>
      <c r="E73" s="168">
        <v>3535.2</v>
      </c>
      <c r="F73" s="171"/>
      <c r="G73" s="171"/>
      <c r="H73" s="171"/>
      <c r="I73" s="171"/>
      <c r="J73" s="171"/>
      <c r="K73" s="171"/>
      <c r="L73" s="171"/>
      <c r="M73" s="171"/>
      <c r="N73" s="161"/>
      <c r="O73" s="161"/>
      <c r="P73" s="161"/>
      <c r="Q73" s="161"/>
      <c r="R73" s="161"/>
      <c r="S73" s="161"/>
      <c r="T73" s="162"/>
      <c r="U73" s="161"/>
      <c r="V73" s="151"/>
      <c r="W73" s="151"/>
      <c r="X73" s="151"/>
      <c r="Y73" s="151"/>
      <c r="Z73" s="151"/>
      <c r="AA73" s="151"/>
      <c r="AB73" s="151"/>
      <c r="AC73" s="151"/>
      <c r="AD73" s="151"/>
      <c r="AE73" s="151" t="s">
        <v>103</v>
      </c>
      <c r="AF73" s="151">
        <v>0</v>
      </c>
      <c r="AG73" s="151"/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x14ac:dyDescent="0.25">
      <c r="A74" s="153" t="s">
        <v>94</v>
      </c>
      <c r="B74" s="159" t="s">
        <v>67</v>
      </c>
      <c r="C74" s="195" t="s">
        <v>26</v>
      </c>
      <c r="D74" s="164"/>
      <c r="E74" s="169"/>
      <c r="F74" s="172"/>
      <c r="G74" s="172">
        <f>SUMIF(AE75:AE76,"&lt;&gt;NOR",G75:G76)</f>
        <v>0</v>
      </c>
      <c r="H74" s="172"/>
      <c r="I74" s="172">
        <f>SUM(I75:I76)</f>
        <v>0</v>
      </c>
      <c r="J74" s="172"/>
      <c r="K74" s="172">
        <f>SUM(K75:K76)</f>
        <v>0</v>
      </c>
      <c r="L74" s="172"/>
      <c r="M74" s="172">
        <f>SUM(M75:M76)</f>
        <v>0</v>
      </c>
      <c r="N74" s="165"/>
      <c r="O74" s="165">
        <f>SUM(O75:O76)</f>
        <v>0</v>
      </c>
      <c r="P74" s="165"/>
      <c r="Q74" s="165">
        <f>SUM(Q75:Q76)</f>
        <v>0</v>
      </c>
      <c r="R74" s="165"/>
      <c r="S74" s="165"/>
      <c r="T74" s="166"/>
      <c r="U74" s="165">
        <f>SUM(U75:U76)</f>
        <v>0</v>
      </c>
      <c r="AE74" t="s">
        <v>95</v>
      </c>
    </row>
    <row r="75" spans="1:60" outlineLevel="1" x14ac:dyDescent="0.25">
      <c r="A75" s="152">
        <v>50</v>
      </c>
      <c r="B75" s="158" t="s">
        <v>211</v>
      </c>
      <c r="C75" s="193" t="s">
        <v>212</v>
      </c>
      <c r="D75" s="160" t="s">
        <v>0</v>
      </c>
      <c r="E75" s="167">
        <v>1.5</v>
      </c>
      <c r="F75" s="170">
        <f>H75+J75</f>
        <v>0</v>
      </c>
      <c r="G75" s="171">
        <f>ROUND(E75*F75,2)</f>
        <v>0</v>
      </c>
      <c r="H75" s="171"/>
      <c r="I75" s="171">
        <f>ROUND(E75*H75,2)</f>
        <v>0</v>
      </c>
      <c r="J75" s="171"/>
      <c r="K75" s="171">
        <f>ROUND(E75*J75,2)</f>
        <v>0</v>
      </c>
      <c r="L75" s="171">
        <v>0</v>
      </c>
      <c r="M75" s="171">
        <f>G75*(1+L75/100)</f>
        <v>0</v>
      </c>
      <c r="N75" s="161">
        <v>0</v>
      </c>
      <c r="O75" s="161">
        <f>ROUND(E75*N75,5)</f>
        <v>0</v>
      </c>
      <c r="P75" s="161">
        <v>0</v>
      </c>
      <c r="Q75" s="161">
        <f>ROUND(E75*P75,5)</f>
        <v>0</v>
      </c>
      <c r="R75" s="161"/>
      <c r="S75" s="161"/>
      <c r="T75" s="162">
        <v>0</v>
      </c>
      <c r="U75" s="161">
        <f>ROUND(E75*T75,2)</f>
        <v>0</v>
      </c>
      <c r="V75" s="151"/>
      <c r="W75" s="151"/>
      <c r="X75" s="151"/>
      <c r="Y75" s="151"/>
      <c r="Z75" s="151"/>
      <c r="AA75" s="151"/>
      <c r="AB75" s="151"/>
      <c r="AC75" s="151"/>
      <c r="AD75" s="151"/>
      <c r="AE75" s="151" t="s">
        <v>99</v>
      </c>
      <c r="AF75" s="151"/>
      <c r="AG75" s="151"/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5">
      <c r="A76" s="181">
        <v>51</v>
      </c>
      <c r="B76" s="182" t="s">
        <v>213</v>
      </c>
      <c r="C76" s="196" t="s">
        <v>214</v>
      </c>
      <c r="D76" s="183" t="s">
        <v>0</v>
      </c>
      <c r="E76" s="184">
        <v>1.5</v>
      </c>
      <c r="F76" s="185">
        <f>H76+J76</f>
        <v>0</v>
      </c>
      <c r="G76" s="186">
        <f>ROUND(E76*F76,2)</f>
        <v>0</v>
      </c>
      <c r="H76" s="186"/>
      <c r="I76" s="186">
        <f>ROUND(E76*H76,2)</f>
        <v>0</v>
      </c>
      <c r="J76" s="186"/>
      <c r="K76" s="186">
        <f>ROUND(E76*J76,2)</f>
        <v>0</v>
      </c>
      <c r="L76" s="186">
        <v>0</v>
      </c>
      <c r="M76" s="186">
        <f>G76*(1+L76/100)</f>
        <v>0</v>
      </c>
      <c r="N76" s="187">
        <v>0</v>
      </c>
      <c r="O76" s="187">
        <f>ROUND(E76*N76,5)</f>
        <v>0</v>
      </c>
      <c r="P76" s="187">
        <v>0</v>
      </c>
      <c r="Q76" s="187">
        <f>ROUND(E76*P76,5)</f>
        <v>0</v>
      </c>
      <c r="R76" s="187"/>
      <c r="S76" s="187"/>
      <c r="T76" s="188">
        <v>0</v>
      </c>
      <c r="U76" s="187">
        <f>ROUND(E76*T76,2)</f>
        <v>0</v>
      </c>
      <c r="V76" s="151"/>
      <c r="W76" s="151"/>
      <c r="X76" s="151"/>
      <c r="Y76" s="151"/>
      <c r="Z76" s="151"/>
      <c r="AA76" s="151"/>
      <c r="AB76" s="151"/>
      <c r="AC76" s="151"/>
      <c r="AD76" s="151"/>
      <c r="AE76" s="151" t="s">
        <v>99</v>
      </c>
      <c r="AF76" s="151"/>
      <c r="AG76" s="151"/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x14ac:dyDescent="0.25">
      <c r="A77" s="6"/>
      <c r="B77" s="7" t="s">
        <v>215</v>
      </c>
      <c r="C77" s="197" t="s">
        <v>215</v>
      </c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AC77">
        <v>12</v>
      </c>
      <c r="AD77">
        <v>21</v>
      </c>
    </row>
    <row r="78" spans="1:60" ht="13" x14ac:dyDescent="0.25">
      <c r="A78" s="189"/>
      <c r="B78" s="190" t="s">
        <v>28</v>
      </c>
      <c r="C78" s="198" t="s">
        <v>215</v>
      </c>
      <c r="D78" s="191"/>
      <c r="E78" s="191"/>
      <c r="F78" s="191"/>
      <c r="G78" s="192">
        <f>G8+G13+G24+G26+G32+G46+G67+G71+G74</f>
        <v>0</v>
      </c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AC78">
        <f>SUMIF(L7:L76,AC77,G7:G76)</f>
        <v>0</v>
      </c>
      <c r="AD78">
        <f>SUMIF(L7:L76,AD77,G7:G76)</f>
        <v>0</v>
      </c>
      <c r="AE78" t="s">
        <v>216</v>
      </c>
    </row>
    <row r="79" spans="1:60" x14ac:dyDescent="0.25">
      <c r="A79" s="6"/>
      <c r="B79" s="7" t="s">
        <v>215</v>
      </c>
      <c r="C79" s="197" t="s">
        <v>215</v>
      </c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</row>
    <row r="80" spans="1:60" x14ac:dyDescent="0.25">
      <c r="A80" s="6"/>
      <c r="B80" s="7" t="s">
        <v>215</v>
      </c>
      <c r="C80" s="197" t="s">
        <v>215</v>
      </c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</row>
    <row r="81" spans="1:31" x14ac:dyDescent="0.25">
      <c r="A81" s="272" t="s">
        <v>217</v>
      </c>
      <c r="B81" s="272"/>
      <c r="C81" s="273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spans="1:31" x14ac:dyDescent="0.25">
      <c r="A82" s="253"/>
      <c r="B82" s="254"/>
      <c r="C82" s="255"/>
      <c r="D82" s="254"/>
      <c r="E82" s="254"/>
      <c r="F82" s="254"/>
      <c r="G82" s="25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AE82" t="s">
        <v>218</v>
      </c>
    </row>
    <row r="83" spans="1:31" x14ac:dyDescent="0.25">
      <c r="A83" s="257"/>
      <c r="B83" s="258"/>
      <c r="C83" s="259"/>
      <c r="D83" s="258"/>
      <c r="E83" s="258"/>
      <c r="F83" s="258"/>
      <c r="G83" s="260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</row>
    <row r="84" spans="1:31" x14ac:dyDescent="0.25">
      <c r="A84" s="257"/>
      <c r="B84" s="258"/>
      <c r="C84" s="259"/>
      <c r="D84" s="258"/>
      <c r="E84" s="258"/>
      <c r="F84" s="258"/>
      <c r="G84" s="260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</row>
    <row r="85" spans="1:31" x14ac:dyDescent="0.25">
      <c r="A85" s="257"/>
      <c r="B85" s="258"/>
      <c r="C85" s="259"/>
      <c r="D85" s="258"/>
      <c r="E85" s="258"/>
      <c r="F85" s="258"/>
      <c r="G85" s="260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</row>
    <row r="86" spans="1:31" x14ac:dyDescent="0.25">
      <c r="A86" s="261"/>
      <c r="B86" s="262"/>
      <c r="C86" s="263"/>
      <c r="D86" s="262"/>
      <c r="E86" s="262"/>
      <c r="F86" s="262"/>
      <c r="G86" s="264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</row>
    <row r="87" spans="1:31" x14ac:dyDescent="0.25">
      <c r="A87" s="6"/>
      <c r="B87" s="7" t="s">
        <v>215</v>
      </c>
      <c r="C87" s="197" t="s">
        <v>215</v>
      </c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</row>
    <row r="88" spans="1:31" x14ac:dyDescent="0.25">
      <c r="C88" s="199"/>
      <c r="AE88" t="s">
        <v>219</v>
      </c>
    </row>
  </sheetData>
  <mergeCells count="6">
    <mergeCell ref="A82:G86"/>
    <mergeCell ref="A1:G1"/>
    <mergeCell ref="C2:G2"/>
    <mergeCell ref="C3:G3"/>
    <mergeCell ref="C4:G4"/>
    <mergeCell ref="A81:C81"/>
  </mergeCells>
  <pageMargins left="0.39370078740157499" right="0.19685039370078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Dowin2</dc:creator>
  <cp:lastModifiedBy>Windows User</cp:lastModifiedBy>
  <cp:lastPrinted>2014-02-28T09:52:57Z</cp:lastPrinted>
  <dcterms:created xsi:type="dcterms:W3CDTF">2009-04-08T07:15:50Z</dcterms:created>
  <dcterms:modified xsi:type="dcterms:W3CDTF">2024-12-20T08:03:35Z</dcterms:modified>
</cp:coreProperties>
</file>