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Dokumenty\Sedláček ml\Výběrové řízení\Arcibiskupství olomoucké\2. IROP Velehrad III - Stavební a restaurátorská obnovba II\Stavební a rest. obnova II - stavební práce I\Vyhlášení\"/>
    </mc:Choice>
  </mc:AlternateContent>
  <xr:revisionPtr revIDLastSave="0" documentId="13_ncr:1_{0FBCC8A3-3048-403F-87B9-CF95DB86A6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1 - Ohradní zeď - č.7" sheetId="2" r:id="rId2"/>
    <sheet name="02 - Ohradní zeď - č.8" sheetId="3" r:id="rId3"/>
    <sheet name="04 - Ohradní zeď - č.10" sheetId="4" r:id="rId4"/>
    <sheet name="05 - Ohradní zeď - č.11" sheetId="5" r:id="rId5"/>
    <sheet name="05.1 - Vedlejší a ostatní..." sheetId="6" r:id="rId6"/>
    <sheet name="Pokyny pro vyplnění" sheetId="7" r:id="rId7"/>
  </sheets>
  <definedNames>
    <definedName name="_xlnm._FilterDatabase" localSheetId="1" hidden="1">'01 - Ohradní zeď - č.7'!$C$98:$K$411</definedName>
    <definedName name="_xlnm._FilterDatabase" localSheetId="2" hidden="1">'02 - Ohradní zeď - č.8'!$C$98:$K$441</definedName>
    <definedName name="_xlnm._FilterDatabase" localSheetId="3" hidden="1">'04 - Ohradní zeď - č.10'!$C$98:$K$420</definedName>
    <definedName name="_xlnm._FilterDatabase" localSheetId="4" hidden="1">'05 - Ohradní zeď - č.11'!$C$100:$K$472</definedName>
    <definedName name="_xlnm._FilterDatabase" localSheetId="5" hidden="1">'05.1 - Vedlejší a ostatní...'!$C$81:$K$116</definedName>
    <definedName name="_xlnm.Print_Titles" localSheetId="1">'01 - Ohradní zeď - č.7'!$98:$98</definedName>
    <definedName name="_xlnm.Print_Titles" localSheetId="2">'02 - Ohradní zeď - č.8'!$98:$98</definedName>
    <definedName name="_xlnm.Print_Titles" localSheetId="3">'04 - Ohradní zeď - č.10'!$98:$98</definedName>
    <definedName name="_xlnm.Print_Titles" localSheetId="4">'05 - Ohradní zeď - č.11'!$100:$100</definedName>
    <definedName name="_xlnm.Print_Titles" localSheetId="5">'05.1 - Vedlejší a ostatní...'!$81:$81</definedName>
    <definedName name="_xlnm.Print_Titles" localSheetId="0">'Rekapitulace stavby'!$52:$52</definedName>
    <definedName name="_xlnm.Print_Area" localSheetId="1">'01 - Ohradní zeď - č.7'!$C$4:$J$41,'01 - Ohradní zeď - č.7'!$C$47:$J$78,'01 - Ohradní zeď - č.7'!$C$84:$K$411</definedName>
    <definedName name="_xlnm.Print_Area" localSheetId="2">'02 - Ohradní zeď - č.8'!$C$4:$J$41,'02 - Ohradní zeď - č.8'!$C$47:$J$78,'02 - Ohradní zeď - č.8'!$C$84:$K$441</definedName>
    <definedName name="_xlnm.Print_Area" localSheetId="3">'04 - Ohradní zeď - č.10'!$C$4:$J$41,'04 - Ohradní zeď - č.10'!$C$47:$J$78,'04 - Ohradní zeď - č.10'!$C$84:$K$420</definedName>
    <definedName name="_xlnm.Print_Area" localSheetId="4">'05 - Ohradní zeď - č.11'!$C$4:$J$41,'05 - Ohradní zeď - č.11'!$C$47:$J$80,'05 - Ohradní zeď - č.11'!$C$86:$K$472</definedName>
    <definedName name="_xlnm.Print_Area" localSheetId="5">'05.1 - Vedlejší a ostatní...'!$C$4:$J$39,'05.1 - Vedlejší a ostatní...'!$C$45:$J$63,'05.1 - Vedlejší a ostatní...'!$C$69:$K$116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</definedNames>
  <calcPr calcId="181029"/>
</workbook>
</file>

<file path=xl/calcChain.xml><?xml version="1.0" encoding="utf-8"?>
<calcChain xmlns="http://schemas.openxmlformats.org/spreadsheetml/2006/main">
  <c r="J37" i="6" l="1"/>
  <c r="J36" i="6"/>
  <c r="AY60" i="1"/>
  <c r="J35" i="6"/>
  <c r="AX60" i="1" s="1"/>
  <c r="BI116" i="6"/>
  <c r="BH116" i="6"/>
  <c r="BG116" i="6"/>
  <c r="BF116" i="6"/>
  <c r="T116" i="6"/>
  <c r="R116" i="6"/>
  <c r="P116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09" i="6"/>
  <c r="BH109" i="6"/>
  <c r="BG109" i="6"/>
  <c r="BF109" i="6"/>
  <c r="T109" i="6"/>
  <c r="R109" i="6"/>
  <c r="P109" i="6"/>
  <c r="BI105" i="6"/>
  <c r="BH105" i="6"/>
  <c r="BG105" i="6"/>
  <c r="BF105" i="6"/>
  <c r="T105" i="6"/>
  <c r="R105" i="6"/>
  <c r="P105" i="6"/>
  <c r="BI101" i="6"/>
  <c r="BH101" i="6"/>
  <c r="BG101" i="6"/>
  <c r="BF101" i="6"/>
  <c r="T101" i="6"/>
  <c r="R101" i="6"/>
  <c r="P101" i="6"/>
  <c r="BI97" i="6"/>
  <c r="BH97" i="6"/>
  <c r="BG97" i="6"/>
  <c r="BF97" i="6"/>
  <c r="T97" i="6"/>
  <c r="R97" i="6"/>
  <c r="P97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6" i="6"/>
  <c r="BH86" i="6"/>
  <c r="BG86" i="6"/>
  <c r="BF86" i="6"/>
  <c r="T86" i="6"/>
  <c r="R86" i="6"/>
  <c r="P86" i="6"/>
  <c r="BI84" i="6"/>
  <c r="BH84" i="6"/>
  <c r="BG84" i="6"/>
  <c r="BF84" i="6"/>
  <c r="T84" i="6"/>
  <c r="T83" i="6"/>
  <c r="R84" i="6"/>
  <c r="R83" i="6"/>
  <c r="P84" i="6"/>
  <c r="P83" i="6"/>
  <c r="J79" i="6"/>
  <c r="J78" i="6"/>
  <c r="F78" i="6"/>
  <c r="F76" i="6"/>
  <c r="E74" i="6"/>
  <c r="J55" i="6"/>
  <c r="J54" i="6"/>
  <c r="F54" i="6"/>
  <c r="F52" i="6"/>
  <c r="E50" i="6"/>
  <c r="J18" i="6"/>
  <c r="E18" i="6"/>
  <c r="F55" i="6" s="1"/>
  <c r="J17" i="6"/>
  <c r="J12" i="6"/>
  <c r="J52" i="6"/>
  <c r="E7" i="6"/>
  <c r="E72" i="6"/>
  <c r="J39" i="5"/>
  <c r="J38" i="5"/>
  <c r="AY59" i="1" s="1"/>
  <c r="J37" i="5"/>
  <c r="AX59" i="1" s="1"/>
  <c r="BI469" i="5"/>
  <c r="BH469" i="5"/>
  <c r="BG469" i="5"/>
  <c r="BF469" i="5"/>
  <c r="T469" i="5"/>
  <c r="R469" i="5"/>
  <c r="P469" i="5"/>
  <c r="BI461" i="5"/>
  <c r="BH461" i="5"/>
  <c r="BG461" i="5"/>
  <c r="BF461" i="5"/>
  <c r="T461" i="5"/>
  <c r="T460" i="5" s="1"/>
  <c r="R461" i="5"/>
  <c r="R460" i="5" s="1"/>
  <c r="P461" i="5"/>
  <c r="P460" i="5" s="1"/>
  <c r="BI458" i="5"/>
  <c r="BH458" i="5"/>
  <c r="BG458" i="5"/>
  <c r="BF458" i="5"/>
  <c r="T458" i="5"/>
  <c r="R458" i="5"/>
  <c r="P458" i="5"/>
  <c r="BI455" i="5"/>
  <c r="BH455" i="5"/>
  <c r="BG455" i="5"/>
  <c r="BF455" i="5"/>
  <c r="T455" i="5"/>
  <c r="R455" i="5"/>
  <c r="P455" i="5"/>
  <c r="BI452" i="5"/>
  <c r="BH452" i="5"/>
  <c r="BG452" i="5"/>
  <c r="BF452" i="5"/>
  <c r="T452" i="5"/>
  <c r="R452" i="5"/>
  <c r="P452" i="5"/>
  <c r="BI440" i="5"/>
  <c r="BH440" i="5"/>
  <c r="BG440" i="5"/>
  <c r="BF440" i="5"/>
  <c r="T440" i="5"/>
  <c r="R440" i="5"/>
  <c r="P440" i="5"/>
  <c r="BI437" i="5"/>
  <c r="BH437" i="5"/>
  <c r="BG437" i="5"/>
  <c r="BF437" i="5"/>
  <c r="T437" i="5"/>
  <c r="R437" i="5"/>
  <c r="P437" i="5"/>
  <c r="BI435" i="5"/>
  <c r="BH435" i="5"/>
  <c r="BG435" i="5"/>
  <c r="BF435" i="5"/>
  <c r="T435" i="5"/>
  <c r="R435" i="5"/>
  <c r="P435" i="5"/>
  <c r="BI432" i="5"/>
  <c r="BH432" i="5"/>
  <c r="BG432" i="5"/>
  <c r="BF432" i="5"/>
  <c r="T432" i="5"/>
  <c r="R432" i="5"/>
  <c r="P432" i="5"/>
  <c r="BI428" i="5"/>
  <c r="BH428" i="5"/>
  <c r="BG428" i="5"/>
  <c r="BF428" i="5"/>
  <c r="T428" i="5"/>
  <c r="T427" i="5" s="1"/>
  <c r="R428" i="5"/>
  <c r="R427" i="5" s="1"/>
  <c r="P428" i="5"/>
  <c r="P427" i="5" s="1"/>
  <c r="BI425" i="5"/>
  <c r="BH425" i="5"/>
  <c r="BG425" i="5"/>
  <c r="BF425" i="5"/>
  <c r="T425" i="5"/>
  <c r="R425" i="5"/>
  <c r="P425" i="5"/>
  <c r="BI422" i="5"/>
  <c r="BH422" i="5"/>
  <c r="BG422" i="5"/>
  <c r="BF422" i="5"/>
  <c r="T422" i="5"/>
  <c r="R422" i="5"/>
  <c r="P422" i="5"/>
  <c r="BI420" i="5"/>
  <c r="BH420" i="5"/>
  <c r="BG420" i="5"/>
  <c r="BF420" i="5"/>
  <c r="T420" i="5"/>
  <c r="R420" i="5"/>
  <c r="P420" i="5"/>
  <c r="BI417" i="5"/>
  <c r="BH417" i="5"/>
  <c r="BG417" i="5"/>
  <c r="BF417" i="5"/>
  <c r="T417" i="5"/>
  <c r="R417" i="5"/>
  <c r="P417" i="5"/>
  <c r="BI415" i="5"/>
  <c r="BH415" i="5"/>
  <c r="BG415" i="5"/>
  <c r="BF415" i="5"/>
  <c r="T415" i="5"/>
  <c r="R415" i="5"/>
  <c r="P415" i="5"/>
  <c r="BI411" i="5"/>
  <c r="BH411" i="5"/>
  <c r="BG411" i="5"/>
  <c r="BF411" i="5"/>
  <c r="T411" i="5"/>
  <c r="R411" i="5"/>
  <c r="P411" i="5"/>
  <c r="BI406" i="5"/>
  <c r="BH406" i="5"/>
  <c r="BG406" i="5"/>
  <c r="BF406" i="5"/>
  <c r="T406" i="5"/>
  <c r="R406" i="5"/>
  <c r="P406" i="5"/>
  <c r="BI397" i="5"/>
  <c r="BH397" i="5"/>
  <c r="BG397" i="5"/>
  <c r="BF397" i="5"/>
  <c r="T397" i="5"/>
  <c r="R397" i="5"/>
  <c r="P397" i="5"/>
  <c r="BI393" i="5"/>
  <c r="BH393" i="5"/>
  <c r="BG393" i="5"/>
  <c r="BF393" i="5"/>
  <c r="T393" i="5"/>
  <c r="R393" i="5"/>
  <c r="P393" i="5"/>
  <c r="BI385" i="5"/>
  <c r="BH385" i="5"/>
  <c r="BG385" i="5"/>
  <c r="BF385" i="5"/>
  <c r="T385" i="5"/>
  <c r="R385" i="5"/>
  <c r="P385" i="5"/>
  <c r="BI382" i="5"/>
  <c r="BH382" i="5"/>
  <c r="BG382" i="5"/>
  <c r="BF382" i="5"/>
  <c r="T382" i="5"/>
  <c r="R382" i="5"/>
  <c r="P382" i="5"/>
  <c r="BI374" i="5"/>
  <c r="BH374" i="5"/>
  <c r="BG374" i="5"/>
  <c r="BF374" i="5"/>
  <c r="T374" i="5"/>
  <c r="R374" i="5"/>
  <c r="P374" i="5"/>
  <c r="BI369" i="5"/>
  <c r="BH369" i="5"/>
  <c r="BG369" i="5"/>
  <c r="BF369" i="5"/>
  <c r="T369" i="5"/>
  <c r="R369" i="5"/>
  <c r="P369" i="5"/>
  <c r="BI364" i="5"/>
  <c r="BH364" i="5"/>
  <c r="BG364" i="5"/>
  <c r="BF364" i="5"/>
  <c r="T364" i="5"/>
  <c r="R364" i="5"/>
  <c r="P364" i="5"/>
  <c r="BI348" i="5"/>
  <c r="BH348" i="5"/>
  <c r="BG348" i="5"/>
  <c r="BF348" i="5"/>
  <c r="T348" i="5"/>
  <c r="R348" i="5"/>
  <c r="P348" i="5"/>
  <c r="BI331" i="5"/>
  <c r="BH331" i="5"/>
  <c r="BG331" i="5"/>
  <c r="BF331" i="5"/>
  <c r="T331" i="5"/>
  <c r="T330" i="5" s="1"/>
  <c r="R331" i="5"/>
  <c r="R330" i="5" s="1"/>
  <c r="P331" i="5"/>
  <c r="P330" i="5" s="1"/>
  <c r="BI328" i="5"/>
  <c r="BH328" i="5"/>
  <c r="BG328" i="5"/>
  <c r="BF328" i="5"/>
  <c r="T328" i="5"/>
  <c r="R328" i="5"/>
  <c r="P328" i="5"/>
  <c r="BI326" i="5"/>
  <c r="BH326" i="5"/>
  <c r="BG326" i="5"/>
  <c r="BF326" i="5"/>
  <c r="T326" i="5"/>
  <c r="R326" i="5"/>
  <c r="P326" i="5"/>
  <c r="BI324" i="5"/>
  <c r="BH324" i="5"/>
  <c r="BG324" i="5"/>
  <c r="BF324" i="5"/>
  <c r="T324" i="5"/>
  <c r="R324" i="5"/>
  <c r="P324" i="5"/>
  <c r="BI309" i="5"/>
  <c r="BH309" i="5"/>
  <c r="BG309" i="5"/>
  <c r="BF309" i="5"/>
  <c r="T309" i="5"/>
  <c r="T308" i="5" s="1"/>
  <c r="R309" i="5"/>
  <c r="R308" i="5" s="1"/>
  <c r="P309" i="5"/>
  <c r="P308" i="5" s="1"/>
  <c r="BI303" i="5"/>
  <c r="BH303" i="5"/>
  <c r="BG303" i="5"/>
  <c r="BF303" i="5"/>
  <c r="T303" i="5"/>
  <c r="R303" i="5"/>
  <c r="P303" i="5"/>
  <c r="BI282" i="5"/>
  <c r="BH282" i="5"/>
  <c r="BG282" i="5"/>
  <c r="BF282" i="5"/>
  <c r="T282" i="5"/>
  <c r="R282" i="5"/>
  <c r="P282" i="5"/>
  <c r="BI278" i="5"/>
  <c r="BH278" i="5"/>
  <c r="BG278" i="5"/>
  <c r="BF278" i="5"/>
  <c r="T278" i="5"/>
  <c r="R278" i="5"/>
  <c r="P278" i="5"/>
  <c r="BI270" i="5"/>
  <c r="BH270" i="5"/>
  <c r="BG270" i="5"/>
  <c r="BF270" i="5"/>
  <c r="T270" i="5"/>
  <c r="R270" i="5"/>
  <c r="P270" i="5"/>
  <c r="BI258" i="5"/>
  <c r="BH258" i="5"/>
  <c r="BG258" i="5"/>
  <c r="BF258" i="5"/>
  <c r="T258" i="5"/>
  <c r="R258" i="5"/>
  <c r="P258" i="5"/>
  <c r="BI252" i="5"/>
  <c r="BH252" i="5"/>
  <c r="BG252" i="5"/>
  <c r="BF252" i="5"/>
  <c r="T252" i="5"/>
  <c r="R252" i="5"/>
  <c r="P252" i="5"/>
  <c r="BI241" i="5"/>
  <c r="BH241" i="5"/>
  <c r="BG241" i="5"/>
  <c r="BF241" i="5"/>
  <c r="T241" i="5"/>
  <c r="R241" i="5"/>
  <c r="P241" i="5"/>
  <c r="BI235" i="5"/>
  <c r="BH235" i="5"/>
  <c r="BG235" i="5"/>
  <c r="BF235" i="5"/>
  <c r="T235" i="5"/>
  <c r="T234" i="5"/>
  <c r="R235" i="5"/>
  <c r="R234" i="5"/>
  <c r="P235" i="5"/>
  <c r="P234" i="5"/>
  <c r="BI222" i="5"/>
  <c r="BH222" i="5"/>
  <c r="BG222" i="5"/>
  <c r="BF222" i="5"/>
  <c r="T222" i="5"/>
  <c r="R222" i="5"/>
  <c r="P222" i="5"/>
  <c r="BI218" i="5"/>
  <c r="BH218" i="5"/>
  <c r="BG218" i="5"/>
  <c r="BF218" i="5"/>
  <c r="T218" i="5"/>
  <c r="R218" i="5"/>
  <c r="P218" i="5"/>
  <c r="BI204" i="5"/>
  <c r="BH204" i="5"/>
  <c r="BG204" i="5"/>
  <c r="BF204" i="5"/>
  <c r="T204" i="5"/>
  <c r="R204" i="5"/>
  <c r="P204" i="5"/>
  <c r="BI198" i="5"/>
  <c r="BH198" i="5"/>
  <c r="BG198" i="5"/>
  <c r="BF198" i="5"/>
  <c r="T198" i="5"/>
  <c r="R198" i="5"/>
  <c r="P198" i="5"/>
  <c r="BI186" i="5"/>
  <c r="BH186" i="5"/>
  <c r="BG186" i="5"/>
  <c r="BF186" i="5"/>
  <c r="T186" i="5"/>
  <c r="R186" i="5"/>
  <c r="P186" i="5"/>
  <c r="BI181" i="5"/>
  <c r="BH181" i="5"/>
  <c r="BG181" i="5"/>
  <c r="BF181" i="5"/>
  <c r="T181" i="5"/>
  <c r="R181" i="5"/>
  <c r="P181" i="5"/>
  <c r="BI177" i="5"/>
  <c r="BH177" i="5"/>
  <c r="BG177" i="5"/>
  <c r="BF177" i="5"/>
  <c r="T177" i="5"/>
  <c r="R177" i="5"/>
  <c r="P177" i="5"/>
  <c r="BI173" i="5"/>
  <c r="BH173" i="5"/>
  <c r="BG173" i="5"/>
  <c r="BF173" i="5"/>
  <c r="T173" i="5"/>
  <c r="R173" i="5"/>
  <c r="P173" i="5"/>
  <c r="BI169" i="5"/>
  <c r="BH169" i="5"/>
  <c r="BG169" i="5"/>
  <c r="BF169" i="5"/>
  <c r="T169" i="5"/>
  <c r="R169" i="5"/>
  <c r="P169" i="5"/>
  <c r="BI160" i="5"/>
  <c r="BH160" i="5"/>
  <c r="BG160" i="5"/>
  <c r="BF160" i="5"/>
  <c r="T160" i="5"/>
  <c r="R160" i="5"/>
  <c r="P160" i="5"/>
  <c r="BI155" i="5"/>
  <c r="BH155" i="5"/>
  <c r="BG155" i="5"/>
  <c r="BF155" i="5"/>
  <c r="T155" i="5"/>
  <c r="R155" i="5"/>
  <c r="P155" i="5"/>
  <c r="BI150" i="5"/>
  <c r="BH150" i="5"/>
  <c r="BG150" i="5"/>
  <c r="BF150" i="5"/>
  <c r="T150" i="5"/>
  <c r="R150" i="5"/>
  <c r="P150" i="5"/>
  <c r="BI145" i="5"/>
  <c r="BH145" i="5"/>
  <c r="BG145" i="5"/>
  <c r="BF145" i="5"/>
  <c r="T145" i="5"/>
  <c r="R145" i="5"/>
  <c r="P145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R136" i="5"/>
  <c r="P136" i="5"/>
  <c r="BI130" i="5"/>
  <c r="BH130" i="5"/>
  <c r="BG130" i="5"/>
  <c r="BF130" i="5"/>
  <c r="T130" i="5"/>
  <c r="R130" i="5"/>
  <c r="P130" i="5"/>
  <c r="BI118" i="5"/>
  <c r="BH118" i="5"/>
  <c r="BG118" i="5"/>
  <c r="BF118" i="5"/>
  <c r="T118" i="5"/>
  <c r="R118" i="5"/>
  <c r="P118" i="5"/>
  <c r="BI104" i="5"/>
  <c r="BH104" i="5"/>
  <c r="BG104" i="5"/>
  <c r="BF104" i="5"/>
  <c r="T104" i="5"/>
  <c r="R104" i="5"/>
  <c r="P104" i="5"/>
  <c r="J98" i="5"/>
  <c r="J97" i="5"/>
  <c r="F97" i="5"/>
  <c r="F95" i="5"/>
  <c r="E93" i="5"/>
  <c r="J59" i="5"/>
  <c r="J58" i="5"/>
  <c r="F58" i="5"/>
  <c r="F56" i="5"/>
  <c r="E54" i="5"/>
  <c r="J20" i="5"/>
  <c r="E20" i="5"/>
  <c r="F98" i="5" s="1"/>
  <c r="J19" i="5"/>
  <c r="J14" i="5"/>
  <c r="J56" i="5"/>
  <c r="E7" i="5"/>
  <c r="E50" i="5"/>
  <c r="J39" i="4"/>
  <c r="J38" i="4"/>
  <c r="AY58" i="1" s="1"/>
  <c r="J37" i="4"/>
  <c r="AX58" i="1" s="1"/>
  <c r="BI417" i="4"/>
  <c r="BH417" i="4"/>
  <c r="BG417" i="4"/>
  <c r="BF417" i="4"/>
  <c r="T417" i="4"/>
  <c r="R417" i="4"/>
  <c r="P417" i="4"/>
  <c r="BI403" i="4"/>
  <c r="BH403" i="4"/>
  <c r="BG403" i="4"/>
  <c r="BF403" i="4"/>
  <c r="T403" i="4"/>
  <c r="R403" i="4"/>
  <c r="P403" i="4"/>
  <c r="BI399" i="4"/>
  <c r="BH399" i="4"/>
  <c r="BG399" i="4"/>
  <c r="BF399" i="4"/>
  <c r="T399" i="4"/>
  <c r="R399" i="4"/>
  <c r="P399" i="4"/>
  <c r="BI396" i="4"/>
  <c r="BH396" i="4"/>
  <c r="BG396" i="4"/>
  <c r="BF396" i="4"/>
  <c r="T396" i="4"/>
  <c r="R396" i="4"/>
  <c r="P396" i="4"/>
  <c r="BI393" i="4"/>
  <c r="BH393" i="4"/>
  <c r="BG393" i="4"/>
  <c r="BF393" i="4"/>
  <c r="T393" i="4"/>
  <c r="R393" i="4"/>
  <c r="P393" i="4"/>
  <c r="BI390" i="4"/>
  <c r="BH390" i="4"/>
  <c r="BG390" i="4"/>
  <c r="BF390" i="4"/>
  <c r="T390" i="4"/>
  <c r="R390" i="4"/>
  <c r="P390" i="4"/>
  <c r="BI387" i="4"/>
  <c r="BH387" i="4"/>
  <c r="BG387" i="4"/>
  <c r="BF387" i="4"/>
  <c r="T387" i="4"/>
  <c r="R387" i="4"/>
  <c r="P387" i="4"/>
  <c r="BI384" i="4"/>
  <c r="BH384" i="4"/>
  <c r="BG384" i="4"/>
  <c r="BF384" i="4"/>
  <c r="T384" i="4"/>
  <c r="R384" i="4"/>
  <c r="P384" i="4"/>
  <c r="BI377" i="4"/>
  <c r="BH377" i="4"/>
  <c r="BG377" i="4"/>
  <c r="BF377" i="4"/>
  <c r="T377" i="4"/>
  <c r="R377" i="4"/>
  <c r="P377" i="4"/>
  <c r="BI373" i="4"/>
  <c r="BH373" i="4"/>
  <c r="BG373" i="4"/>
  <c r="BF373" i="4"/>
  <c r="T373" i="4"/>
  <c r="T372" i="4"/>
  <c r="R373" i="4"/>
  <c r="R372" i="4"/>
  <c r="P373" i="4"/>
  <c r="P372" i="4"/>
  <c r="BI370" i="4"/>
  <c r="BH370" i="4"/>
  <c r="BG370" i="4"/>
  <c r="BF370" i="4"/>
  <c r="T370" i="4"/>
  <c r="R370" i="4"/>
  <c r="P370" i="4"/>
  <c r="BI367" i="4"/>
  <c r="BH367" i="4"/>
  <c r="BG367" i="4"/>
  <c r="BF367" i="4"/>
  <c r="T367" i="4"/>
  <c r="R367" i="4"/>
  <c r="P367" i="4"/>
  <c r="BI365" i="4"/>
  <c r="BH365" i="4"/>
  <c r="BG365" i="4"/>
  <c r="BF365" i="4"/>
  <c r="T365" i="4"/>
  <c r="R365" i="4"/>
  <c r="P365" i="4"/>
  <c r="BI362" i="4"/>
  <c r="BH362" i="4"/>
  <c r="BG362" i="4"/>
  <c r="BF362" i="4"/>
  <c r="T362" i="4"/>
  <c r="R362" i="4"/>
  <c r="P362" i="4"/>
  <c r="BI360" i="4"/>
  <c r="BH360" i="4"/>
  <c r="BG360" i="4"/>
  <c r="BF360" i="4"/>
  <c r="T360" i="4"/>
  <c r="R360" i="4"/>
  <c r="P360" i="4"/>
  <c r="BI355" i="4"/>
  <c r="BH355" i="4"/>
  <c r="BG355" i="4"/>
  <c r="BF355" i="4"/>
  <c r="T355" i="4"/>
  <c r="R355" i="4"/>
  <c r="P355" i="4"/>
  <c r="BI349" i="4"/>
  <c r="BH349" i="4"/>
  <c r="BG349" i="4"/>
  <c r="BF349" i="4"/>
  <c r="T349" i="4"/>
  <c r="R349" i="4"/>
  <c r="P349" i="4"/>
  <c r="BI342" i="4"/>
  <c r="BH342" i="4"/>
  <c r="BG342" i="4"/>
  <c r="BF342" i="4"/>
  <c r="T342" i="4"/>
  <c r="R342" i="4"/>
  <c r="P342" i="4"/>
  <c r="BI337" i="4"/>
  <c r="BH337" i="4"/>
  <c r="BG337" i="4"/>
  <c r="BF337" i="4"/>
  <c r="T337" i="4"/>
  <c r="R337" i="4"/>
  <c r="P337" i="4"/>
  <c r="BI330" i="4"/>
  <c r="BH330" i="4"/>
  <c r="BG330" i="4"/>
  <c r="BF330" i="4"/>
  <c r="T330" i="4"/>
  <c r="R330" i="4"/>
  <c r="P330" i="4"/>
  <c r="BI311" i="4"/>
  <c r="BH311" i="4"/>
  <c r="BG311" i="4"/>
  <c r="BF311" i="4"/>
  <c r="T311" i="4"/>
  <c r="R311" i="4"/>
  <c r="P311" i="4"/>
  <c r="BI306" i="4"/>
  <c r="BH306" i="4"/>
  <c r="BG306" i="4"/>
  <c r="BF306" i="4"/>
  <c r="T306" i="4"/>
  <c r="R306" i="4"/>
  <c r="P306" i="4"/>
  <c r="BI303" i="4"/>
  <c r="BH303" i="4"/>
  <c r="BG303" i="4"/>
  <c r="BF303" i="4"/>
  <c r="T303" i="4"/>
  <c r="R303" i="4"/>
  <c r="P303" i="4"/>
  <c r="BI301" i="4"/>
  <c r="BH301" i="4"/>
  <c r="BG301" i="4"/>
  <c r="BF301" i="4"/>
  <c r="T301" i="4"/>
  <c r="R301" i="4"/>
  <c r="P301" i="4"/>
  <c r="BI299" i="4"/>
  <c r="BH299" i="4"/>
  <c r="BG299" i="4"/>
  <c r="BF299" i="4"/>
  <c r="T299" i="4"/>
  <c r="R299" i="4"/>
  <c r="P299" i="4"/>
  <c r="BI291" i="4"/>
  <c r="BH291" i="4"/>
  <c r="BG291" i="4"/>
  <c r="BF291" i="4"/>
  <c r="T291" i="4"/>
  <c r="T290" i="4" s="1"/>
  <c r="R291" i="4"/>
  <c r="R290" i="4" s="1"/>
  <c r="P291" i="4"/>
  <c r="P290" i="4" s="1"/>
  <c r="BI285" i="4"/>
  <c r="BH285" i="4"/>
  <c r="BG285" i="4"/>
  <c r="BF285" i="4"/>
  <c r="T285" i="4"/>
  <c r="R285" i="4"/>
  <c r="P285" i="4"/>
  <c r="BI276" i="4"/>
  <c r="BH276" i="4"/>
  <c r="BG276" i="4"/>
  <c r="BF276" i="4"/>
  <c r="T276" i="4"/>
  <c r="R276" i="4"/>
  <c r="P276" i="4"/>
  <c r="BI272" i="4"/>
  <c r="BH272" i="4"/>
  <c r="BG272" i="4"/>
  <c r="BF272" i="4"/>
  <c r="T272" i="4"/>
  <c r="R272" i="4"/>
  <c r="P272" i="4"/>
  <c r="BI251" i="4"/>
  <c r="BH251" i="4"/>
  <c r="BG251" i="4"/>
  <c r="BF251" i="4"/>
  <c r="T251" i="4"/>
  <c r="R251" i="4"/>
  <c r="P251" i="4"/>
  <c r="BI236" i="4"/>
  <c r="BH236" i="4"/>
  <c r="BG236" i="4"/>
  <c r="BF236" i="4"/>
  <c r="T236" i="4"/>
  <c r="R236" i="4"/>
  <c r="P236" i="4"/>
  <c r="BI231" i="4"/>
  <c r="BH231" i="4"/>
  <c r="BG231" i="4"/>
  <c r="BF231" i="4"/>
  <c r="T231" i="4"/>
  <c r="R231" i="4"/>
  <c r="P231" i="4"/>
  <c r="BI217" i="4"/>
  <c r="BH217" i="4"/>
  <c r="BG217" i="4"/>
  <c r="BF217" i="4"/>
  <c r="T217" i="4"/>
  <c r="R217" i="4"/>
  <c r="P217" i="4"/>
  <c r="BI207" i="4"/>
  <c r="BH207" i="4"/>
  <c r="BG207" i="4"/>
  <c r="BF207" i="4"/>
  <c r="T207" i="4"/>
  <c r="R207" i="4"/>
  <c r="P207" i="4"/>
  <c r="BI203" i="4"/>
  <c r="BH203" i="4"/>
  <c r="BG203" i="4"/>
  <c r="BF203" i="4"/>
  <c r="T203" i="4"/>
  <c r="R203" i="4"/>
  <c r="P203" i="4"/>
  <c r="BI192" i="4"/>
  <c r="BH192" i="4"/>
  <c r="BG192" i="4"/>
  <c r="BF192" i="4"/>
  <c r="T192" i="4"/>
  <c r="R192" i="4"/>
  <c r="P192" i="4"/>
  <c r="BI186" i="4"/>
  <c r="BH186" i="4"/>
  <c r="BG186" i="4"/>
  <c r="BF186" i="4"/>
  <c r="T186" i="4"/>
  <c r="R186" i="4"/>
  <c r="P186" i="4"/>
  <c r="BI177" i="4"/>
  <c r="BH177" i="4"/>
  <c r="BG177" i="4"/>
  <c r="BF177" i="4"/>
  <c r="T177" i="4"/>
  <c r="R177" i="4"/>
  <c r="P177" i="4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5" i="4"/>
  <c r="BH165" i="4"/>
  <c r="BG165" i="4"/>
  <c r="BF165" i="4"/>
  <c r="T165" i="4"/>
  <c r="R165" i="4"/>
  <c r="P165" i="4"/>
  <c r="BI161" i="4"/>
  <c r="BH161" i="4"/>
  <c r="BG161" i="4"/>
  <c r="BF161" i="4"/>
  <c r="T161" i="4"/>
  <c r="R161" i="4"/>
  <c r="P161" i="4"/>
  <c r="BI152" i="4"/>
  <c r="BH152" i="4"/>
  <c r="BG152" i="4"/>
  <c r="BF152" i="4"/>
  <c r="T152" i="4"/>
  <c r="R152" i="4"/>
  <c r="P152" i="4"/>
  <c r="BI147" i="4"/>
  <c r="BH147" i="4"/>
  <c r="BG147" i="4"/>
  <c r="BF147" i="4"/>
  <c r="T147" i="4"/>
  <c r="R147" i="4"/>
  <c r="P147" i="4"/>
  <c r="BI142" i="4"/>
  <c r="BH142" i="4"/>
  <c r="BG142" i="4"/>
  <c r="BF142" i="4"/>
  <c r="T142" i="4"/>
  <c r="R142" i="4"/>
  <c r="P142" i="4"/>
  <c r="BI137" i="4"/>
  <c r="BH137" i="4"/>
  <c r="BG137" i="4"/>
  <c r="BF137" i="4"/>
  <c r="T137" i="4"/>
  <c r="R137" i="4"/>
  <c r="P137" i="4"/>
  <c r="BI132" i="4"/>
  <c r="BH132" i="4"/>
  <c r="BG132" i="4"/>
  <c r="BF132" i="4"/>
  <c r="T132" i="4"/>
  <c r="R132" i="4"/>
  <c r="P132" i="4"/>
  <c r="BI128" i="4"/>
  <c r="BH128" i="4"/>
  <c r="BG128" i="4"/>
  <c r="BF128" i="4"/>
  <c r="T128" i="4"/>
  <c r="R128" i="4"/>
  <c r="P128" i="4"/>
  <c r="BI122" i="4"/>
  <c r="BH122" i="4"/>
  <c r="BG122" i="4"/>
  <c r="BF122" i="4"/>
  <c r="T122" i="4"/>
  <c r="R122" i="4"/>
  <c r="P122" i="4"/>
  <c r="BI113" i="4"/>
  <c r="BH113" i="4"/>
  <c r="BG113" i="4"/>
  <c r="BF113" i="4"/>
  <c r="T113" i="4"/>
  <c r="R113" i="4"/>
  <c r="P113" i="4"/>
  <c r="BI102" i="4"/>
  <c r="BH102" i="4"/>
  <c r="BG102" i="4"/>
  <c r="BF102" i="4"/>
  <c r="T102" i="4"/>
  <c r="R102" i="4"/>
  <c r="P102" i="4"/>
  <c r="J96" i="4"/>
  <c r="J95" i="4"/>
  <c r="F95" i="4"/>
  <c r="F93" i="4"/>
  <c r="E91" i="4"/>
  <c r="J59" i="4"/>
  <c r="J58" i="4"/>
  <c r="F58" i="4"/>
  <c r="F56" i="4"/>
  <c r="E54" i="4"/>
  <c r="J20" i="4"/>
  <c r="E20" i="4"/>
  <c r="F59" i="4" s="1"/>
  <c r="J19" i="4"/>
  <c r="J14" i="4"/>
  <c r="J93" i="4"/>
  <c r="E7" i="4"/>
  <c r="E87" i="4"/>
  <c r="J39" i="3"/>
  <c r="J38" i="3"/>
  <c r="AY57" i="1" s="1"/>
  <c r="J37" i="3"/>
  <c r="AX57" i="1" s="1"/>
  <c r="BI430" i="3"/>
  <c r="BH430" i="3"/>
  <c r="BG430" i="3"/>
  <c r="BF430" i="3"/>
  <c r="T430" i="3"/>
  <c r="R430" i="3"/>
  <c r="P430" i="3"/>
  <c r="BI416" i="3"/>
  <c r="BH416" i="3"/>
  <c r="BG416" i="3"/>
  <c r="BF416" i="3"/>
  <c r="T416" i="3"/>
  <c r="R416" i="3"/>
  <c r="P416" i="3"/>
  <c r="BI412" i="3"/>
  <c r="BH412" i="3"/>
  <c r="BG412" i="3"/>
  <c r="BF412" i="3"/>
  <c r="T412" i="3"/>
  <c r="T411" i="3" s="1"/>
  <c r="R412" i="3"/>
  <c r="R411" i="3" s="1"/>
  <c r="P412" i="3"/>
  <c r="P411" i="3" s="1"/>
  <c r="BI409" i="3"/>
  <c r="BH409" i="3"/>
  <c r="BG409" i="3"/>
  <c r="BF409" i="3"/>
  <c r="T409" i="3"/>
  <c r="R409" i="3"/>
  <c r="P409" i="3"/>
  <c r="BI403" i="3"/>
  <c r="BH403" i="3"/>
  <c r="BG403" i="3"/>
  <c r="BF403" i="3"/>
  <c r="T403" i="3"/>
  <c r="R403" i="3"/>
  <c r="P403" i="3"/>
  <c r="BI399" i="3"/>
  <c r="BH399" i="3"/>
  <c r="BG399" i="3"/>
  <c r="BF399" i="3"/>
  <c r="T399" i="3"/>
  <c r="T398" i="3" s="1"/>
  <c r="R399" i="3"/>
  <c r="R398" i="3" s="1"/>
  <c r="P399" i="3"/>
  <c r="P398" i="3" s="1"/>
  <c r="BI396" i="3"/>
  <c r="BH396" i="3"/>
  <c r="BG396" i="3"/>
  <c r="BF396" i="3"/>
  <c r="T396" i="3"/>
  <c r="R396" i="3"/>
  <c r="P396" i="3"/>
  <c r="BI393" i="3"/>
  <c r="BH393" i="3"/>
  <c r="BG393" i="3"/>
  <c r="BF393" i="3"/>
  <c r="T393" i="3"/>
  <c r="R393" i="3"/>
  <c r="P393" i="3"/>
  <c r="BI391" i="3"/>
  <c r="BH391" i="3"/>
  <c r="BG391" i="3"/>
  <c r="BF391" i="3"/>
  <c r="T391" i="3"/>
  <c r="R391" i="3"/>
  <c r="P391" i="3"/>
  <c r="BI388" i="3"/>
  <c r="BH388" i="3"/>
  <c r="BG388" i="3"/>
  <c r="BF388" i="3"/>
  <c r="T388" i="3"/>
  <c r="R388" i="3"/>
  <c r="P388" i="3"/>
  <c r="BI386" i="3"/>
  <c r="BH386" i="3"/>
  <c r="BG386" i="3"/>
  <c r="BF386" i="3"/>
  <c r="T386" i="3"/>
  <c r="R386" i="3"/>
  <c r="P386" i="3"/>
  <c r="BI380" i="3"/>
  <c r="BH380" i="3"/>
  <c r="BG380" i="3"/>
  <c r="BF380" i="3"/>
  <c r="T380" i="3"/>
  <c r="R380" i="3"/>
  <c r="P380" i="3"/>
  <c r="BI375" i="3"/>
  <c r="BH375" i="3"/>
  <c r="BG375" i="3"/>
  <c r="BF375" i="3"/>
  <c r="T375" i="3"/>
  <c r="R375" i="3"/>
  <c r="P375" i="3"/>
  <c r="BI370" i="3"/>
  <c r="BH370" i="3"/>
  <c r="BG370" i="3"/>
  <c r="BF370" i="3"/>
  <c r="T370" i="3"/>
  <c r="R370" i="3"/>
  <c r="P370" i="3"/>
  <c r="BI357" i="3"/>
  <c r="BH357" i="3"/>
  <c r="BG357" i="3"/>
  <c r="BF357" i="3"/>
  <c r="T357" i="3"/>
  <c r="R357" i="3"/>
  <c r="P357" i="3"/>
  <c r="BI352" i="3"/>
  <c r="BH352" i="3"/>
  <c r="BG352" i="3"/>
  <c r="BF352" i="3"/>
  <c r="T352" i="3"/>
  <c r="R352" i="3"/>
  <c r="P352" i="3"/>
  <c r="BI348" i="3"/>
  <c r="BH348" i="3"/>
  <c r="BG348" i="3"/>
  <c r="BF348" i="3"/>
  <c r="T348" i="3"/>
  <c r="R348" i="3"/>
  <c r="P348" i="3"/>
  <c r="BI342" i="3"/>
  <c r="BH342" i="3"/>
  <c r="BG342" i="3"/>
  <c r="BF342" i="3"/>
  <c r="T342" i="3"/>
  <c r="R342" i="3"/>
  <c r="P342" i="3"/>
  <c r="BI335" i="3"/>
  <c r="BH335" i="3"/>
  <c r="BG335" i="3"/>
  <c r="BF335" i="3"/>
  <c r="T335" i="3"/>
  <c r="R335" i="3"/>
  <c r="P335" i="3"/>
  <c r="BI328" i="3"/>
  <c r="BH328" i="3"/>
  <c r="BG328" i="3"/>
  <c r="BF328" i="3"/>
  <c r="T328" i="3"/>
  <c r="T303" i="3"/>
  <c r="R328" i="3"/>
  <c r="P328" i="3"/>
  <c r="P303" i="3"/>
  <c r="BI304" i="3"/>
  <c r="BH304" i="3"/>
  <c r="BG304" i="3"/>
  <c r="BF304" i="3"/>
  <c r="T304" i="3"/>
  <c r="R304" i="3"/>
  <c r="R303" i="3" s="1"/>
  <c r="P304" i="3"/>
  <c r="BI301" i="3"/>
  <c r="BH301" i="3"/>
  <c r="BG301" i="3"/>
  <c r="BF301" i="3"/>
  <c r="T301" i="3"/>
  <c r="R301" i="3"/>
  <c r="P301" i="3"/>
  <c r="BI299" i="3"/>
  <c r="BH299" i="3"/>
  <c r="BG299" i="3"/>
  <c r="BF299" i="3"/>
  <c r="T299" i="3"/>
  <c r="R299" i="3"/>
  <c r="P299" i="3"/>
  <c r="BI292" i="3"/>
  <c r="BH292" i="3"/>
  <c r="BG292" i="3"/>
  <c r="BF292" i="3"/>
  <c r="T292" i="3"/>
  <c r="T291" i="3" s="1"/>
  <c r="R292" i="3"/>
  <c r="R291" i="3" s="1"/>
  <c r="P292" i="3"/>
  <c r="P291" i="3" s="1"/>
  <c r="BI287" i="3"/>
  <c r="BH287" i="3"/>
  <c r="BG287" i="3"/>
  <c r="BF287" i="3"/>
  <c r="T287" i="3"/>
  <c r="T286" i="3" s="1"/>
  <c r="R287" i="3"/>
  <c r="R286" i="3" s="1"/>
  <c r="P287" i="3"/>
  <c r="P286" i="3" s="1"/>
  <c r="BI282" i="3"/>
  <c r="BH282" i="3"/>
  <c r="BG282" i="3"/>
  <c r="BF282" i="3"/>
  <c r="T282" i="3"/>
  <c r="R282" i="3"/>
  <c r="P282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30" i="3"/>
  <c r="BH230" i="3"/>
  <c r="BG230" i="3"/>
  <c r="BF230" i="3"/>
  <c r="T230" i="3"/>
  <c r="R230" i="3"/>
  <c r="P230" i="3"/>
  <c r="BI226" i="3"/>
  <c r="BH226" i="3"/>
  <c r="BG226" i="3"/>
  <c r="BF226" i="3"/>
  <c r="T226" i="3"/>
  <c r="R226" i="3"/>
  <c r="P226" i="3"/>
  <c r="BI216" i="3"/>
  <c r="BH216" i="3"/>
  <c r="BG216" i="3"/>
  <c r="BF216" i="3"/>
  <c r="T216" i="3"/>
  <c r="R216" i="3"/>
  <c r="P216" i="3"/>
  <c r="BI210" i="3"/>
  <c r="BH210" i="3"/>
  <c r="BG210" i="3"/>
  <c r="BF210" i="3"/>
  <c r="T210" i="3"/>
  <c r="R210" i="3"/>
  <c r="P210" i="3"/>
  <c r="BI204" i="3"/>
  <c r="BH204" i="3"/>
  <c r="BG204" i="3"/>
  <c r="BF204" i="3"/>
  <c r="T204" i="3"/>
  <c r="R204" i="3"/>
  <c r="P204" i="3"/>
  <c r="BI194" i="3"/>
  <c r="BH194" i="3"/>
  <c r="BG194" i="3"/>
  <c r="BF194" i="3"/>
  <c r="T194" i="3"/>
  <c r="R194" i="3"/>
  <c r="P194" i="3"/>
  <c r="BI188" i="3"/>
  <c r="BH188" i="3"/>
  <c r="BG188" i="3"/>
  <c r="BF188" i="3"/>
  <c r="T188" i="3"/>
  <c r="R188" i="3"/>
  <c r="P188" i="3"/>
  <c r="BI180" i="3"/>
  <c r="BH180" i="3"/>
  <c r="BG180" i="3"/>
  <c r="BF180" i="3"/>
  <c r="T180" i="3"/>
  <c r="R180" i="3"/>
  <c r="P180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0" i="3"/>
  <c r="BH140" i="3"/>
  <c r="BG140" i="3"/>
  <c r="BF140" i="3"/>
  <c r="T140" i="3"/>
  <c r="R140" i="3"/>
  <c r="P140" i="3"/>
  <c r="BI135" i="3"/>
  <c r="BH135" i="3"/>
  <c r="BG135" i="3"/>
  <c r="BF135" i="3"/>
  <c r="T135" i="3"/>
  <c r="R135" i="3"/>
  <c r="P135" i="3"/>
  <c r="BI130" i="3"/>
  <c r="BH130" i="3"/>
  <c r="BG130" i="3"/>
  <c r="BF130" i="3"/>
  <c r="T130" i="3"/>
  <c r="R130" i="3"/>
  <c r="P130" i="3"/>
  <c r="BI126" i="3"/>
  <c r="BH126" i="3"/>
  <c r="BG126" i="3"/>
  <c r="BF126" i="3"/>
  <c r="T126" i="3"/>
  <c r="R126" i="3"/>
  <c r="P126" i="3"/>
  <c r="BI120" i="3"/>
  <c r="BH120" i="3"/>
  <c r="BG120" i="3"/>
  <c r="BF120" i="3"/>
  <c r="T120" i="3"/>
  <c r="R120" i="3"/>
  <c r="P120" i="3"/>
  <c r="BI112" i="3"/>
  <c r="BH112" i="3"/>
  <c r="BG112" i="3"/>
  <c r="BF112" i="3"/>
  <c r="T112" i="3"/>
  <c r="R112" i="3"/>
  <c r="P112" i="3"/>
  <c r="BI102" i="3"/>
  <c r="BH102" i="3"/>
  <c r="BG102" i="3"/>
  <c r="BF102" i="3"/>
  <c r="T102" i="3"/>
  <c r="R102" i="3"/>
  <c r="P102" i="3"/>
  <c r="J96" i="3"/>
  <c r="J95" i="3"/>
  <c r="F95" i="3"/>
  <c r="F93" i="3"/>
  <c r="E91" i="3"/>
  <c r="J59" i="3"/>
  <c r="J58" i="3"/>
  <c r="F58" i="3"/>
  <c r="F56" i="3"/>
  <c r="E54" i="3"/>
  <c r="J20" i="3"/>
  <c r="E20" i="3"/>
  <c r="F59" i="3"/>
  <c r="J19" i="3"/>
  <c r="J14" i="3"/>
  <c r="J56" i="3" s="1"/>
  <c r="E7" i="3"/>
  <c r="E50" i="3" s="1"/>
  <c r="J39" i="2"/>
  <c r="J38" i="2"/>
  <c r="AY56" i="1"/>
  <c r="J37" i="2"/>
  <c r="AX56" i="1"/>
  <c r="BI398" i="2"/>
  <c r="BH398" i="2"/>
  <c r="BG398" i="2"/>
  <c r="BF398" i="2"/>
  <c r="T398" i="2"/>
  <c r="T387" i="2"/>
  <c r="R398" i="2"/>
  <c r="P398" i="2"/>
  <c r="P387" i="2"/>
  <c r="BI388" i="2"/>
  <c r="BH388" i="2"/>
  <c r="BG388" i="2"/>
  <c r="BF388" i="2"/>
  <c r="T388" i="2"/>
  <c r="R388" i="2"/>
  <c r="R387" i="2" s="1"/>
  <c r="P388" i="2"/>
  <c r="BI385" i="2"/>
  <c r="BH385" i="2"/>
  <c r="BG385" i="2"/>
  <c r="BF385" i="2"/>
  <c r="T385" i="2"/>
  <c r="R385" i="2"/>
  <c r="P385" i="2"/>
  <c r="BI379" i="2"/>
  <c r="BH379" i="2"/>
  <c r="BG379" i="2"/>
  <c r="BF379" i="2"/>
  <c r="T379" i="2"/>
  <c r="R379" i="2"/>
  <c r="P379" i="2"/>
  <c r="BI375" i="2"/>
  <c r="BH375" i="2"/>
  <c r="BG375" i="2"/>
  <c r="BF375" i="2"/>
  <c r="T375" i="2"/>
  <c r="T374" i="2" s="1"/>
  <c r="R375" i="2"/>
  <c r="R374" i="2" s="1"/>
  <c r="P375" i="2"/>
  <c r="P374" i="2" s="1"/>
  <c r="BI372" i="2"/>
  <c r="BH372" i="2"/>
  <c r="BG372" i="2"/>
  <c r="BF372" i="2"/>
  <c r="T372" i="2"/>
  <c r="R372" i="2"/>
  <c r="P372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4" i="2"/>
  <c r="BH364" i="2"/>
  <c r="BG364" i="2"/>
  <c r="BF364" i="2"/>
  <c r="T364" i="2"/>
  <c r="R364" i="2"/>
  <c r="P364" i="2"/>
  <c r="BI362" i="2"/>
  <c r="BH362" i="2"/>
  <c r="BG362" i="2"/>
  <c r="BF362" i="2"/>
  <c r="T362" i="2"/>
  <c r="R362" i="2"/>
  <c r="P362" i="2"/>
  <c r="BI356" i="2"/>
  <c r="BH356" i="2"/>
  <c r="BG356" i="2"/>
  <c r="BF356" i="2"/>
  <c r="T356" i="2"/>
  <c r="R356" i="2"/>
  <c r="P356" i="2"/>
  <c r="BI351" i="2"/>
  <c r="BH351" i="2"/>
  <c r="BG351" i="2"/>
  <c r="BF351" i="2"/>
  <c r="T351" i="2"/>
  <c r="R351" i="2"/>
  <c r="P351" i="2"/>
  <c r="BI346" i="2"/>
  <c r="BH346" i="2"/>
  <c r="BG346" i="2"/>
  <c r="BF346" i="2"/>
  <c r="T346" i="2"/>
  <c r="R346" i="2"/>
  <c r="P346" i="2"/>
  <c r="BI338" i="2"/>
  <c r="BH338" i="2"/>
  <c r="BG338" i="2"/>
  <c r="BF338" i="2"/>
  <c r="T338" i="2"/>
  <c r="R338" i="2"/>
  <c r="P338" i="2"/>
  <c r="BI332" i="2"/>
  <c r="BH332" i="2"/>
  <c r="BG332" i="2"/>
  <c r="BF332" i="2"/>
  <c r="T332" i="2"/>
  <c r="R332" i="2"/>
  <c r="P332" i="2"/>
  <c r="BI328" i="2"/>
  <c r="BH328" i="2"/>
  <c r="BG328" i="2"/>
  <c r="BF328" i="2"/>
  <c r="T328" i="2"/>
  <c r="R328" i="2"/>
  <c r="P328" i="2"/>
  <c r="BI310" i="2"/>
  <c r="BH310" i="2"/>
  <c r="BG310" i="2"/>
  <c r="BF310" i="2"/>
  <c r="T310" i="2"/>
  <c r="R310" i="2"/>
  <c r="P310" i="2"/>
  <c r="BI304" i="2"/>
  <c r="BH304" i="2"/>
  <c r="BG304" i="2"/>
  <c r="BF304" i="2"/>
  <c r="T304" i="2"/>
  <c r="R304" i="2"/>
  <c r="P304" i="2"/>
  <c r="BI296" i="2"/>
  <c r="BH296" i="2"/>
  <c r="BG296" i="2"/>
  <c r="BF296" i="2"/>
  <c r="T296" i="2"/>
  <c r="T295" i="2"/>
  <c r="R296" i="2"/>
  <c r="R295" i="2"/>
  <c r="P296" i="2"/>
  <c r="P295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0" i="2"/>
  <c r="BH280" i="2"/>
  <c r="BG280" i="2"/>
  <c r="BF280" i="2"/>
  <c r="T280" i="2"/>
  <c r="T279" i="2" s="1"/>
  <c r="R280" i="2"/>
  <c r="R279" i="2" s="1"/>
  <c r="P280" i="2"/>
  <c r="P279" i="2" s="1"/>
  <c r="BI264" i="2"/>
  <c r="BH264" i="2"/>
  <c r="BG264" i="2"/>
  <c r="BF264" i="2"/>
  <c r="T264" i="2"/>
  <c r="R264" i="2"/>
  <c r="P264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37" i="2"/>
  <c r="BH237" i="2"/>
  <c r="BG237" i="2"/>
  <c r="BF237" i="2"/>
  <c r="T237" i="2"/>
  <c r="R237" i="2"/>
  <c r="P237" i="2"/>
  <c r="BI231" i="2"/>
  <c r="BH231" i="2"/>
  <c r="BG231" i="2"/>
  <c r="BF231" i="2"/>
  <c r="T231" i="2"/>
  <c r="R231" i="2"/>
  <c r="P231" i="2"/>
  <c r="BI225" i="2"/>
  <c r="BH225" i="2"/>
  <c r="BG225" i="2"/>
  <c r="BF225" i="2"/>
  <c r="T225" i="2"/>
  <c r="R225" i="2"/>
  <c r="P225" i="2"/>
  <c r="BI215" i="2"/>
  <c r="BH215" i="2"/>
  <c r="BG215" i="2"/>
  <c r="BF215" i="2"/>
  <c r="T215" i="2"/>
  <c r="T214" i="2" s="1"/>
  <c r="R215" i="2"/>
  <c r="R214" i="2" s="1"/>
  <c r="P215" i="2"/>
  <c r="P214" i="2" s="1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194" i="2"/>
  <c r="BH194" i="2"/>
  <c r="BG194" i="2"/>
  <c r="BF194" i="2"/>
  <c r="T194" i="2"/>
  <c r="R194" i="2"/>
  <c r="P194" i="2"/>
  <c r="BI188" i="2"/>
  <c r="BH188" i="2"/>
  <c r="BG188" i="2"/>
  <c r="BF188" i="2"/>
  <c r="T188" i="2"/>
  <c r="R188" i="2"/>
  <c r="P188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26" i="2"/>
  <c r="BH126" i="2"/>
  <c r="BG126" i="2"/>
  <c r="BF126" i="2"/>
  <c r="T126" i="2"/>
  <c r="R126" i="2"/>
  <c r="P126" i="2"/>
  <c r="BI120" i="2"/>
  <c r="BH120" i="2"/>
  <c r="BG120" i="2"/>
  <c r="BF120" i="2"/>
  <c r="T120" i="2"/>
  <c r="R120" i="2"/>
  <c r="P120" i="2"/>
  <c r="BI112" i="2"/>
  <c r="F39" i="2" s="1"/>
  <c r="BH112" i="2"/>
  <c r="BG112" i="2"/>
  <c r="F37" i="2" s="1"/>
  <c r="BF112" i="2"/>
  <c r="T112" i="2"/>
  <c r="R112" i="2"/>
  <c r="P112" i="2"/>
  <c r="BI102" i="2"/>
  <c r="BH102" i="2"/>
  <c r="F38" i="2" s="1"/>
  <c r="BG102" i="2"/>
  <c r="BF102" i="2"/>
  <c r="T102" i="2"/>
  <c r="R102" i="2"/>
  <c r="P102" i="2"/>
  <c r="J96" i="2"/>
  <c r="J95" i="2"/>
  <c r="F95" i="2"/>
  <c r="F93" i="2"/>
  <c r="E91" i="2"/>
  <c r="J59" i="2"/>
  <c r="J58" i="2"/>
  <c r="F58" i="2"/>
  <c r="F56" i="2"/>
  <c r="E54" i="2"/>
  <c r="J20" i="2"/>
  <c r="E20" i="2"/>
  <c r="F96" i="2"/>
  <c r="J19" i="2"/>
  <c r="J14" i="2"/>
  <c r="J93" i="2" s="1"/>
  <c r="E7" i="2"/>
  <c r="E87" i="2" s="1"/>
  <c r="L50" i="1"/>
  <c r="AM50" i="1"/>
  <c r="AM49" i="1"/>
  <c r="L49" i="1"/>
  <c r="AM47" i="1"/>
  <c r="L47" i="1"/>
  <c r="L45" i="1"/>
  <c r="L44" i="1"/>
  <c r="J287" i="2"/>
  <c r="J112" i="2"/>
  <c r="J386" i="3"/>
  <c r="J230" i="3"/>
  <c r="BK342" i="4"/>
  <c r="BK403" i="4"/>
  <c r="J118" i="5"/>
  <c r="J425" i="5"/>
  <c r="BK88" i="6"/>
  <c r="BK338" i="2"/>
  <c r="BK215" i="2"/>
  <c r="BK112" i="2"/>
  <c r="J403" i="3"/>
  <c r="J130" i="3"/>
  <c r="BK412" i="3"/>
  <c r="BK186" i="4"/>
  <c r="J362" i="4"/>
  <c r="J435" i="5"/>
  <c r="BK177" i="5"/>
  <c r="BK136" i="5"/>
  <c r="J263" i="3"/>
  <c r="J396" i="4"/>
  <c r="BK169" i="4"/>
  <c r="BK140" i="5"/>
  <c r="J278" i="5"/>
  <c r="BK84" i="6"/>
  <c r="BK289" i="2"/>
  <c r="J140" i="2"/>
  <c r="J393" i="4"/>
  <c r="BK142" i="4"/>
  <c r="BK104" i="5"/>
  <c r="J181" i="5"/>
  <c r="J379" i="2"/>
  <c r="J254" i="2"/>
  <c r="J393" i="3"/>
  <c r="BK355" i="4"/>
  <c r="J128" i="4"/>
  <c r="BK396" i="4"/>
  <c r="J177" i="5"/>
  <c r="J169" i="5"/>
  <c r="BK105" i="6"/>
  <c r="BK310" i="2"/>
  <c r="BK188" i="2"/>
  <c r="J102" i="2"/>
  <c r="BK175" i="3"/>
  <c r="J287" i="3"/>
  <c r="BK180" i="3"/>
  <c r="BK387" i="4"/>
  <c r="J306" i="4"/>
  <c r="BK306" i="4"/>
  <c r="BK415" i="5"/>
  <c r="BK169" i="5"/>
  <c r="J385" i="2"/>
  <c r="J188" i="2"/>
  <c r="BK172" i="3"/>
  <c r="J291" i="4"/>
  <c r="J452" i="5"/>
  <c r="J328" i="5"/>
  <c r="BK101" i="6"/>
  <c r="BK188" i="3"/>
  <c r="BK204" i="3"/>
  <c r="BK135" i="3"/>
  <c r="BK303" i="5"/>
  <c r="BK364" i="5"/>
  <c r="J87" i="6"/>
  <c r="BK375" i="2"/>
  <c r="J194" i="2"/>
  <c r="BK226" i="3"/>
  <c r="J135" i="3"/>
  <c r="J147" i="4"/>
  <c r="J272" i="4"/>
  <c r="BK132" i="4"/>
  <c r="J411" i="5"/>
  <c r="J91" i="6"/>
  <c r="BK328" i="2"/>
  <c r="J164" i="2"/>
  <c r="J348" i="3"/>
  <c r="BK194" i="3"/>
  <c r="BK155" i="3"/>
  <c r="J342" i="4"/>
  <c r="BK177" i="4"/>
  <c r="J417" i="4"/>
  <c r="J204" i="5"/>
  <c r="BK258" i="5"/>
  <c r="BK92" i="6"/>
  <c r="BK393" i="3"/>
  <c r="J403" i="4"/>
  <c r="J420" i="5"/>
  <c r="BK118" i="5"/>
  <c r="BK385" i="2"/>
  <c r="BK332" i="2"/>
  <c r="BK168" i="2"/>
  <c r="J120" i="3"/>
  <c r="BK311" i="4"/>
  <c r="BK377" i="4"/>
  <c r="J455" i="5"/>
  <c r="J406" i="5"/>
  <c r="BK90" i="6"/>
  <c r="BK287" i="2"/>
  <c r="J160" i="2"/>
  <c r="J164" i="3"/>
  <c r="J161" i="4"/>
  <c r="BK393" i="4"/>
  <c r="BK192" i="4"/>
  <c r="BK422" i="5"/>
  <c r="J222" i="5"/>
  <c r="BK388" i="2"/>
  <c r="BK346" i="2"/>
  <c r="BK231" i="2"/>
  <c r="BK352" i="3"/>
  <c r="BK386" i="3"/>
  <c r="J396" i="3"/>
  <c r="J168" i="3"/>
  <c r="BK263" i="3"/>
  <c r="J207" i="4"/>
  <c r="J137" i="4"/>
  <c r="BK385" i="5"/>
  <c r="J331" i="5"/>
  <c r="BK116" i="6"/>
  <c r="J338" i="2"/>
  <c r="J237" i="2"/>
  <c r="J150" i="3"/>
  <c r="J285" i="4"/>
  <c r="BK137" i="4"/>
  <c r="J136" i="5"/>
  <c r="J140" i="5"/>
  <c r="J391" i="3"/>
  <c r="BK430" i="3"/>
  <c r="BK299" i="4"/>
  <c r="BK155" i="5"/>
  <c r="BK111" i="6"/>
  <c r="BK362" i="2"/>
  <c r="J225" i="2"/>
  <c r="J328" i="3"/>
  <c r="BK230" i="3"/>
  <c r="BK328" i="3"/>
  <c r="J373" i="4"/>
  <c r="BK301" i="4"/>
  <c r="BK222" i="5"/>
  <c r="BK218" i="5"/>
  <c r="BK455" i="5"/>
  <c r="BK89" i="6"/>
  <c r="BK351" i="2"/>
  <c r="BK264" i="2"/>
  <c r="BK172" i="2"/>
  <c r="BK260" i="3"/>
  <c r="J175" i="3"/>
  <c r="J194" i="3"/>
  <c r="J155" i="3"/>
  <c r="J387" i="4"/>
  <c r="J384" i="4"/>
  <c r="BK428" i="5"/>
  <c r="BK282" i="5"/>
  <c r="J109" i="6"/>
  <c r="BK375" i="3"/>
  <c r="BK282" i="3"/>
  <c r="J437" i="5"/>
  <c r="BK420" i="5"/>
  <c r="J155" i="5"/>
  <c r="J113" i="6"/>
  <c r="BK356" i="2"/>
  <c r="BK225" i="2"/>
  <c r="BK130" i="3"/>
  <c r="J299" i="4"/>
  <c r="J236" i="4"/>
  <c r="BK241" i="5"/>
  <c r="J364" i="2"/>
  <c r="J215" i="2"/>
  <c r="BK102" i="2"/>
  <c r="BK362" i="4"/>
  <c r="J337" i="4"/>
  <c r="J428" i="5"/>
  <c r="BK437" i="5"/>
  <c r="J101" i="6"/>
  <c r="BK291" i="2"/>
  <c r="BK140" i="2"/>
  <c r="BK301" i="3"/>
  <c r="J204" i="3"/>
  <c r="BK140" i="3"/>
  <c r="J380" i="3"/>
  <c r="BK330" i="4"/>
  <c r="J355" i="4"/>
  <c r="J369" i="5"/>
  <c r="BK417" i="5"/>
  <c r="BK93" i="6"/>
  <c r="J310" i="2"/>
  <c r="BK145" i="2"/>
  <c r="BK357" i="3"/>
  <c r="J367" i="4"/>
  <c r="BK365" i="4"/>
  <c r="J241" i="5"/>
  <c r="BK406" i="5"/>
  <c r="J364" i="5"/>
  <c r="J399" i="3"/>
  <c r="J172" i="3"/>
  <c r="J203" i="4"/>
  <c r="BK130" i="5"/>
  <c r="BK374" i="5"/>
  <c r="J461" i="5"/>
  <c r="BK367" i="2"/>
  <c r="J150" i="2"/>
  <c r="J342" i="3"/>
  <c r="J216" i="3"/>
  <c r="J301" i="4"/>
  <c r="BK349" i="4"/>
  <c r="J415" i="5"/>
  <c r="BK270" i="5"/>
  <c r="J111" i="6"/>
  <c r="BK204" i="2"/>
  <c r="AS55" i="1"/>
  <c r="BK403" i="3"/>
  <c r="BK367" i="4"/>
  <c r="J397" i="5"/>
  <c r="BK440" i="5"/>
  <c r="BK86" i="6"/>
  <c r="BK150" i="3"/>
  <c r="J330" i="4"/>
  <c r="J309" i="5"/>
  <c r="J458" i="5"/>
  <c r="J367" i="2"/>
  <c r="BK251" i="2"/>
  <c r="BK150" i="2"/>
  <c r="BK337" i="4"/>
  <c r="BK384" i="4"/>
  <c r="BK128" i="4"/>
  <c r="BK369" i="5"/>
  <c r="J324" i="5"/>
  <c r="J89" i="6"/>
  <c r="BK369" i="2"/>
  <c r="J231" i="2"/>
  <c r="BK126" i="2"/>
  <c r="BK342" i="3"/>
  <c r="BK272" i="4"/>
  <c r="J192" i="4"/>
  <c r="BK122" i="4"/>
  <c r="J417" i="5"/>
  <c r="J252" i="5"/>
  <c r="BK458" i="5"/>
  <c r="BK109" i="6"/>
  <c r="J369" i="2"/>
  <c r="BK254" i="2"/>
  <c r="J175" i="2"/>
  <c r="BK348" i="3"/>
  <c r="BK370" i="3"/>
  <c r="J375" i="3"/>
  <c r="J260" i="3"/>
  <c r="BK112" i="3"/>
  <c r="BK373" i="4"/>
  <c r="J177" i="4"/>
  <c r="BK425" i="5"/>
  <c r="BK186" i="5"/>
  <c r="J86" i="6"/>
  <c r="BK372" i="2"/>
  <c r="J264" i="2"/>
  <c r="BK360" i="4"/>
  <c r="J165" i="4"/>
  <c r="J399" i="4"/>
  <c r="J385" i="5"/>
  <c r="BK252" i="5"/>
  <c r="BK380" i="3"/>
  <c r="J304" i="3"/>
  <c r="BK161" i="4"/>
  <c r="J270" i="5"/>
  <c r="J150" i="5"/>
  <c r="J90" i="6"/>
  <c r="J304" i="2"/>
  <c r="J168" i="2"/>
  <c r="BK168" i="3"/>
  <c r="J126" i="3"/>
  <c r="BK416" i="3"/>
  <c r="J122" i="4"/>
  <c r="J370" i="4"/>
  <c r="J326" i="5"/>
  <c r="BK150" i="5"/>
  <c r="J372" i="2"/>
  <c r="J289" i="2"/>
  <c r="BK180" i="2"/>
  <c r="J188" i="3"/>
  <c r="BK335" i="3"/>
  <c r="BK292" i="3"/>
  <c r="J226" i="3"/>
  <c r="J349" i="4"/>
  <c r="J251" i="4"/>
  <c r="J303" i="5"/>
  <c r="BK469" i="5"/>
  <c r="BK91" i="6"/>
  <c r="J357" i="3"/>
  <c r="J303" i="4"/>
  <c r="J374" i="5"/>
  <c r="BK348" i="5"/>
  <c r="BK113" i="6"/>
  <c r="J375" i="2"/>
  <c r="J204" i="2"/>
  <c r="J409" i="3"/>
  <c r="J377" i="4"/>
  <c r="BK399" i="4"/>
  <c r="BK432" i="5"/>
  <c r="J173" i="5"/>
  <c r="J356" i="2"/>
  <c r="J208" i="2"/>
  <c r="J430" i="3"/>
  <c r="BK370" i="4"/>
  <c r="J169" i="4"/>
  <c r="J282" i="5"/>
  <c r="J186" i="5"/>
  <c r="J92" i="6"/>
  <c r="BK304" i="3"/>
  <c r="J301" i="3"/>
  <c r="J299" i="3"/>
  <c r="J130" i="5"/>
  <c r="BK278" i="5"/>
  <c r="J328" i="2"/>
  <c r="BK135" i="2"/>
  <c r="BK299" i="3"/>
  <c r="J140" i="3"/>
  <c r="BK390" i="4"/>
  <c r="BK303" i="4"/>
  <c r="J235" i="5"/>
  <c r="J160" i="5"/>
  <c r="J112" i="6"/>
  <c r="BK364" i="2"/>
  <c r="BK237" i="2"/>
  <c r="J126" i="2"/>
  <c r="BK287" i="3"/>
  <c r="J412" i="3"/>
  <c r="BK126" i="3"/>
  <c r="J217" i="4"/>
  <c r="BK147" i="4"/>
  <c r="BK251" i="4"/>
  <c r="BK382" i="5"/>
  <c r="BK328" i="5"/>
  <c r="J282" i="3"/>
  <c r="J352" i="3"/>
  <c r="BK203" i="4"/>
  <c r="J218" i="5"/>
  <c r="J115" i="6"/>
  <c r="BK87" i="6"/>
  <c r="BK304" i="2"/>
  <c r="J180" i="2"/>
  <c r="BK113" i="4"/>
  <c r="BK165" i="4"/>
  <c r="J382" i="5"/>
  <c r="BK160" i="5"/>
  <c r="J398" i="2"/>
  <c r="J332" i="2"/>
  <c r="BK175" i="2"/>
  <c r="J135" i="2"/>
  <c r="BK172" i="4"/>
  <c r="J311" i="4"/>
  <c r="BK411" i="5"/>
  <c r="BK173" i="5"/>
  <c r="J104" i="5"/>
  <c r="J36" i="2"/>
  <c r="J88" i="6"/>
  <c r="J346" i="2"/>
  <c r="J388" i="3"/>
  <c r="J210" i="3"/>
  <c r="J370" i="3"/>
  <c r="BK231" i="4"/>
  <c r="J186" i="4"/>
  <c r="BK324" i="5"/>
  <c r="J469" i="5"/>
  <c r="J388" i="2"/>
  <c r="BK296" i="2"/>
  <c r="J145" i="2"/>
  <c r="BK396" i="3"/>
  <c r="J292" i="3"/>
  <c r="BK391" i="3"/>
  <c r="J112" i="3"/>
  <c r="BK285" i="4"/>
  <c r="J231" i="4"/>
  <c r="BK393" i="5"/>
  <c r="BK452" i="5"/>
  <c r="J84" i="6"/>
  <c r="J102" i="3"/>
  <c r="BK152" i="4"/>
  <c r="BK198" i="5"/>
  <c r="BK181" i="5"/>
  <c r="BK309" i="5"/>
  <c r="BK112" i="6"/>
  <c r="J280" i="2"/>
  <c r="J120" i="2"/>
  <c r="J142" i="4"/>
  <c r="J390" i="4"/>
  <c r="BK326" i="5"/>
  <c r="J145" i="5"/>
  <c r="J93" i="6"/>
  <c r="J351" i="2"/>
  <c r="BK194" i="2"/>
  <c r="J416" i="3"/>
  <c r="J365" i="4"/>
  <c r="BK236" i="4"/>
  <c r="BK291" i="4"/>
  <c r="J198" i="5"/>
  <c r="BK331" i="5"/>
  <c r="J114" i="6"/>
  <c r="BK379" i="2"/>
  <c r="BK280" i="2"/>
  <c r="BK160" i="2"/>
  <c r="J335" i="3"/>
  <c r="BK409" i="3"/>
  <c r="BK399" i="3"/>
  <c r="BK217" i="4"/>
  <c r="J152" i="4"/>
  <c r="BK235" i="5"/>
  <c r="J393" i="5"/>
  <c r="J105" i="6"/>
  <c r="BK164" i="2"/>
  <c r="J132" i="4"/>
  <c r="J102" i="4"/>
  <c r="J276" i="4"/>
  <c r="BK204" i="5"/>
  <c r="BK397" i="5"/>
  <c r="BK114" i="6"/>
  <c r="BK216" i="3"/>
  <c r="BK102" i="3"/>
  <c r="J360" i="4"/>
  <c r="BK435" i="5"/>
  <c r="J440" i="5"/>
  <c r="BK115" i="6"/>
  <c r="BK398" i="2"/>
  <c r="J251" i="2"/>
  <c r="F36" i="2"/>
  <c r="BK388" i="3"/>
  <c r="BK102" i="4"/>
  <c r="BK145" i="5"/>
  <c r="J432" i="5"/>
  <c r="J116" i="6"/>
  <c r="J296" i="2"/>
  <c r="J172" i="2"/>
  <c r="BK164" i="3"/>
  <c r="BK207" i="4"/>
  <c r="J113" i="4"/>
  <c r="BK417" i="4"/>
  <c r="J258" i="5"/>
  <c r="J422" i="5"/>
  <c r="J97" i="6"/>
  <c r="J362" i="2"/>
  <c r="BK208" i="2"/>
  <c r="BK120" i="2"/>
  <c r="BK210" i="3"/>
  <c r="J180" i="3"/>
  <c r="BK120" i="3"/>
  <c r="J172" i="4"/>
  <c r="BK276" i="4"/>
  <c r="J348" i="5"/>
  <c r="BK461" i="5"/>
  <c r="BK97" i="6"/>
  <c r="J291" i="2"/>
  <c r="R101" i="2" l="1"/>
  <c r="BK179" i="2"/>
  <c r="J179" i="2"/>
  <c r="J66" i="2"/>
  <c r="BK303" i="2"/>
  <c r="J303" i="2" s="1"/>
  <c r="J72" i="2" s="1"/>
  <c r="T215" i="3"/>
  <c r="P334" i="3"/>
  <c r="T216" i="4"/>
  <c r="R305" i="4"/>
  <c r="T359" i="4"/>
  <c r="R398" i="4"/>
  <c r="P103" i="5"/>
  <c r="BK240" i="5"/>
  <c r="J240" i="5"/>
  <c r="J68" i="5" s="1"/>
  <c r="BK323" i="5"/>
  <c r="J323" i="5"/>
  <c r="J70" i="5"/>
  <c r="BK363" i="5"/>
  <c r="J363" i="5" s="1"/>
  <c r="J72" i="5" s="1"/>
  <c r="P101" i="2"/>
  <c r="P224" i="2"/>
  <c r="P303" i="2"/>
  <c r="BK378" i="2"/>
  <c r="J378" i="2"/>
  <c r="J76" i="2" s="1"/>
  <c r="BK101" i="3"/>
  <c r="BK179" i="3"/>
  <c r="J179" i="3"/>
  <c r="J66" i="3" s="1"/>
  <c r="BK298" i="3"/>
  <c r="J298" i="3" s="1"/>
  <c r="J70" i="3" s="1"/>
  <c r="R385" i="3"/>
  <c r="R402" i="3"/>
  <c r="R401" i="3" s="1"/>
  <c r="P101" i="4"/>
  <c r="P176" i="4"/>
  <c r="R298" i="4"/>
  <c r="BK336" i="4"/>
  <c r="J336" i="4"/>
  <c r="J71" i="4" s="1"/>
  <c r="P376" i="4"/>
  <c r="P386" i="4"/>
  <c r="R185" i="5"/>
  <c r="BK414" i="5"/>
  <c r="J414" i="5"/>
  <c r="J73" i="5" s="1"/>
  <c r="BK431" i="5"/>
  <c r="J431" i="5" s="1"/>
  <c r="J76" i="5" s="1"/>
  <c r="T431" i="5"/>
  <c r="P454" i="5"/>
  <c r="P430" i="5" s="1"/>
  <c r="BK101" i="2"/>
  <c r="BK224" i="2"/>
  <c r="J224" i="2" s="1"/>
  <c r="J68" i="2" s="1"/>
  <c r="T303" i="2"/>
  <c r="P378" i="2"/>
  <c r="P377" i="2" s="1"/>
  <c r="R101" i="3"/>
  <c r="T179" i="3"/>
  <c r="T298" i="3"/>
  <c r="BK385" i="3"/>
  <c r="J385" i="3"/>
  <c r="J73" i="3" s="1"/>
  <c r="T402" i="3"/>
  <c r="T401" i="3" s="1"/>
  <c r="R101" i="4"/>
  <c r="R176" i="4"/>
  <c r="BK298" i="4"/>
  <c r="J298" i="4" s="1"/>
  <c r="J69" i="4" s="1"/>
  <c r="R336" i="4"/>
  <c r="R376" i="4"/>
  <c r="T386" i="4"/>
  <c r="T185" i="5"/>
  <c r="R414" i="5"/>
  <c r="T439" i="5"/>
  <c r="P179" i="2"/>
  <c r="P286" i="2"/>
  <c r="BK361" i="2"/>
  <c r="J361" i="2" s="1"/>
  <c r="J73" i="2" s="1"/>
  <c r="R215" i="3"/>
  <c r="P385" i="3"/>
  <c r="P402" i="3"/>
  <c r="P401" i="3" s="1"/>
  <c r="R216" i="4"/>
  <c r="P305" i="4"/>
  <c r="P359" i="4"/>
  <c r="T398" i="4"/>
  <c r="BK185" i="5"/>
  <c r="J185" i="5" s="1"/>
  <c r="J66" i="5" s="1"/>
  <c r="P414" i="5"/>
  <c r="R431" i="5"/>
  <c r="T179" i="2"/>
  <c r="R303" i="2"/>
  <c r="P215" i="3"/>
  <c r="T385" i="3"/>
  <c r="BK402" i="3"/>
  <c r="J402" i="3" s="1"/>
  <c r="J76" i="3" s="1"/>
  <c r="P216" i="4"/>
  <c r="BK305" i="4"/>
  <c r="J305" i="4" s="1"/>
  <c r="J70" i="4" s="1"/>
  <c r="BK359" i="4"/>
  <c r="J359" i="4" s="1"/>
  <c r="J72" i="4" s="1"/>
  <c r="BK398" i="4"/>
  <c r="J398" i="4"/>
  <c r="J77" i="4" s="1"/>
  <c r="P185" i="5"/>
  <c r="T414" i="5"/>
  <c r="R439" i="5"/>
  <c r="T454" i="5"/>
  <c r="P85" i="6"/>
  <c r="R179" i="2"/>
  <c r="BK286" i="2"/>
  <c r="J286" i="2" s="1"/>
  <c r="J70" i="2" s="1"/>
  <c r="R361" i="2"/>
  <c r="R378" i="2"/>
  <c r="R377" i="2" s="1"/>
  <c r="T101" i="3"/>
  <c r="P179" i="3"/>
  <c r="R298" i="3"/>
  <c r="BK334" i="3"/>
  <c r="J334" i="3"/>
  <c r="J72" i="3" s="1"/>
  <c r="BK216" i="4"/>
  <c r="J216" i="4" s="1"/>
  <c r="J67" i="4" s="1"/>
  <c r="T305" i="4"/>
  <c r="R359" i="4"/>
  <c r="P398" i="4"/>
  <c r="T103" i="5"/>
  <c r="R240" i="5"/>
  <c r="R323" i="5"/>
  <c r="P363" i="5"/>
  <c r="P439" i="5"/>
  <c r="BK110" i="6"/>
  <c r="J110" i="6"/>
  <c r="J62" i="6" s="1"/>
  <c r="T224" i="2"/>
  <c r="T286" i="2"/>
  <c r="P361" i="2"/>
  <c r="P101" i="3"/>
  <c r="R179" i="3"/>
  <c r="P298" i="3"/>
  <c r="P100" i="3" s="1"/>
  <c r="P99" i="3" s="1"/>
  <c r="AU57" i="1" s="1"/>
  <c r="R334" i="3"/>
  <c r="BK101" i="4"/>
  <c r="J101" i="4" s="1"/>
  <c r="J65" i="4" s="1"/>
  <c r="BK176" i="4"/>
  <c r="J176" i="4"/>
  <c r="J66" i="4" s="1"/>
  <c r="P298" i="4"/>
  <c r="T336" i="4"/>
  <c r="BK376" i="4"/>
  <c r="BK375" i="4" s="1"/>
  <c r="J375" i="4" s="1"/>
  <c r="J74" i="4" s="1"/>
  <c r="BK386" i="4"/>
  <c r="J386" i="4" s="1"/>
  <c r="J76" i="4" s="1"/>
  <c r="BK103" i="5"/>
  <c r="J103" i="5"/>
  <c r="J65" i="5" s="1"/>
  <c r="T240" i="5"/>
  <c r="T323" i="5"/>
  <c r="R363" i="5"/>
  <c r="P431" i="5"/>
  <c r="BK454" i="5"/>
  <c r="J454" i="5"/>
  <c r="J78" i="5" s="1"/>
  <c r="R454" i="5"/>
  <c r="R85" i="6"/>
  <c r="P110" i="6"/>
  <c r="T101" i="2"/>
  <c r="R224" i="2"/>
  <c r="R286" i="2"/>
  <c r="T361" i="2"/>
  <c r="T378" i="2"/>
  <c r="T377" i="2"/>
  <c r="BK215" i="3"/>
  <c r="J215" i="3"/>
  <c r="J67" i="3" s="1"/>
  <c r="T334" i="3"/>
  <c r="T101" i="4"/>
  <c r="T100" i="4"/>
  <c r="T99" i="4" s="1"/>
  <c r="T176" i="4"/>
  <c r="T298" i="4"/>
  <c r="P336" i="4"/>
  <c r="T376" i="4"/>
  <c r="T375" i="4"/>
  <c r="R386" i="4"/>
  <c r="R103" i="5"/>
  <c r="R102" i="5" s="1"/>
  <c r="P240" i="5"/>
  <c r="P323" i="5"/>
  <c r="T363" i="5"/>
  <c r="BK439" i="5"/>
  <c r="J439" i="5"/>
  <c r="J77" i="5" s="1"/>
  <c r="BK85" i="6"/>
  <c r="J85" i="6" s="1"/>
  <c r="J61" i="6" s="1"/>
  <c r="T85" i="6"/>
  <c r="T82" i="6"/>
  <c r="R110" i="6"/>
  <c r="T110" i="6"/>
  <c r="BK214" i="2"/>
  <c r="J214" i="2"/>
  <c r="J67" i="2" s="1"/>
  <c r="BK372" i="4"/>
  <c r="J372" i="4" s="1"/>
  <c r="J73" i="4" s="1"/>
  <c r="BK374" i="2"/>
  <c r="J374" i="2"/>
  <c r="J74" i="2" s="1"/>
  <c r="BK308" i="5"/>
  <c r="J308" i="5" s="1"/>
  <c r="J69" i="5" s="1"/>
  <c r="BK303" i="3"/>
  <c r="J303" i="3"/>
  <c r="J71" i="3" s="1"/>
  <c r="BK398" i="3"/>
  <c r="J398" i="3" s="1"/>
  <c r="J74" i="3" s="1"/>
  <c r="BK330" i="5"/>
  <c r="J330" i="5"/>
  <c r="J71" i="5" s="1"/>
  <c r="BK295" i="2"/>
  <c r="J295" i="2" s="1"/>
  <c r="J71" i="2" s="1"/>
  <c r="BK234" i="5"/>
  <c r="J234" i="5"/>
  <c r="J67" i="5" s="1"/>
  <c r="BK460" i="5"/>
  <c r="J460" i="5" s="1"/>
  <c r="J79" i="5" s="1"/>
  <c r="BK387" i="2"/>
  <c r="J387" i="2"/>
  <c r="J77" i="2" s="1"/>
  <c r="BK291" i="3"/>
  <c r="J291" i="3" s="1"/>
  <c r="J69" i="3" s="1"/>
  <c r="BK279" i="2"/>
  <c r="J279" i="2"/>
  <c r="J69" i="2" s="1"/>
  <c r="BK286" i="3"/>
  <c r="J286" i="3" s="1"/>
  <c r="J68" i="3" s="1"/>
  <c r="BK411" i="3"/>
  <c r="J411" i="3"/>
  <c r="J77" i="3" s="1"/>
  <c r="BK427" i="5"/>
  <c r="J427" i="5" s="1"/>
  <c r="J74" i="5" s="1"/>
  <c r="BK83" i="6"/>
  <c r="J83" i="6"/>
  <c r="J60" i="6" s="1"/>
  <c r="BK290" i="4"/>
  <c r="J290" i="4" s="1"/>
  <c r="J68" i="4" s="1"/>
  <c r="F79" i="6"/>
  <c r="J76" i="6"/>
  <c r="BE84" i="6"/>
  <c r="BE91" i="6"/>
  <c r="BE92" i="6"/>
  <c r="BE93" i="6"/>
  <c r="BE101" i="6"/>
  <c r="BE105" i="6"/>
  <c r="BE116" i="6"/>
  <c r="BE88" i="6"/>
  <c r="BE113" i="6"/>
  <c r="BE86" i="6"/>
  <c r="BE87" i="6"/>
  <c r="BE109" i="6"/>
  <c r="BE90" i="6"/>
  <c r="BE97" i="6"/>
  <c r="BE111" i="6"/>
  <c r="BE112" i="6"/>
  <c r="BE114" i="6"/>
  <c r="BE115" i="6"/>
  <c r="BK102" i="5"/>
  <c r="E48" i="6"/>
  <c r="BE89" i="6"/>
  <c r="BE118" i="5"/>
  <c r="BE173" i="5"/>
  <c r="BE252" i="5"/>
  <c r="BE270" i="5"/>
  <c r="BE411" i="5"/>
  <c r="BE422" i="5"/>
  <c r="BE437" i="5"/>
  <c r="BE458" i="5"/>
  <c r="BE461" i="5"/>
  <c r="BE469" i="5"/>
  <c r="BE136" i="5"/>
  <c r="BE177" i="5"/>
  <c r="BE198" i="5"/>
  <c r="BE222" i="5"/>
  <c r="BE235" i="5"/>
  <c r="BE241" i="5"/>
  <c r="BE303" i="5"/>
  <c r="BE369" i="5"/>
  <c r="BE435" i="5"/>
  <c r="E89" i="5"/>
  <c r="BE258" i="5"/>
  <c r="BE309" i="5"/>
  <c r="BE328" i="5"/>
  <c r="BE397" i="5"/>
  <c r="J95" i="5"/>
  <c r="BE181" i="5"/>
  <c r="BE204" i="5"/>
  <c r="BE218" i="5"/>
  <c r="BE326" i="5"/>
  <c r="BE385" i="5"/>
  <c r="BE417" i="5"/>
  <c r="BE420" i="5"/>
  <c r="BE425" i="5"/>
  <c r="BE130" i="5"/>
  <c r="BE186" i="5"/>
  <c r="BE364" i="5"/>
  <c r="BE374" i="5"/>
  <c r="BE393" i="5"/>
  <c r="BE406" i="5"/>
  <c r="F59" i="5"/>
  <c r="BE150" i="5"/>
  <c r="BE155" i="5"/>
  <c r="BE160" i="5"/>
  <c r="BE169" i="5"/>
  <c r="BE348" i="5"/>
  <c r="BE415" i="5"/>
  <c r="BE104" i="5"/>
  <c r="BE140" i="5"/>
  <c r="BE145" i="5"/>
  <c r="BE331" i="5"/>
  <c r="BE382" i="5"/>
  <c r="BE428" i="5"/>
  <c r="BE440" i="5"/>
  <c r="BE452" i="5"/>
  <c r="BE278" i="5"/>
  <c r="BE282" i="5"/>
  <c r="BE324" i="5"/>
  <c r="BE432" i="5"/>
  <c r="BE455" i="5"/>
  <c r="E50" i="4"/>
  <c r="BE122" i="4"/>
  <c r="BE147" i="4"/>
  <c r="BE161" i="4"/>
  <c r="BE299" i="4"/>
  <c r="BE342" i="4"/>
  <c r="BE365" i="4"/>
  <c r="BE399" i="4"/>
  <c r="BE403" i="4"/>
  <c r="BE417" i="4"/>
  <c r="F96" i="4"/>
  <c r="BE137" i="4"/>
  <c r="BE217" i="4"/>
  <c r="BE276" i="4"/>
  <c r="BE377" i="4"/>
  <c r="J56" i="4"/>
  <c r="BE203" i="4"/>
  <c r="BE362" i="4"/>
  <c r="BE132" i="4"/>
  <c r="BE142" i="4"/>
  <c r="BE177" i="4"/>
  <c r="BE349" i="4"/>
  <c r="BE360" i="4"/>
  <c r="BE370" i="4"/>
  <c r="BE373" i="4"/>
  <c r="BE387" i="4"/>
  <c r="J101" i="3"/>
  <c r="J65" i="3" s="1"/>
  <c r="BE113" i="4"/>
  <c r="BE172" i="4"/>
  <c r="BE231" i="4"/>
  <c r="BE330" i="4"/>
  <c r="BE102" i="4"/>
  <c r="BE165" i="4"/>
  <c r="BE207" i="4"/>
  <c r="BE285" i="4"/>
  <c r="BE301" i="4"/>
  <c r="BE306" i="4"/>
  <c r="BE367" i="4"/>
  <c r="BE384" i="4"/>
  <c r="BE396" i="4"/>
  <c r="BE128" i="4"/>
  <c r="BE169" i="4"/>
  <c r="BE186" i="4"/>
  <c r="BE192" i="4"/>
  <c r="BE236" i="4"/>
  <c r="BE251" i="4"/>
  <c r="BE303" i="4"/>
  <c r="BE337" i="4"/>
  <c r="BE355" i="4"/>
  <c r="BE390" i="4"/>
  <c r="BE393" i="4"/>
  <c r="BK401" i="3"/>
  <c r="J401" i="3" s="1"/>
  <c r="J75" i="3" s="1"/>
  <c r="BE152" i="4"/>
  <c r="BE272" i="4"/>
  <c r="BE291" i="4"/>
  <c r="BE311" i="4"/>
  <c r="J101" i="2"/>
  <c r="J65" i="2"/>
  <c r="F96" i="3"/>
  <c r="BE175" i="3"/>
  <c r="BE180" i="3"/>
  <c r="BE188" i="3"/>
  <c r="BE194" i="3"/>
  <c r="BE380" i="3"/>
  <c r="BE396" i="3"/>
  <c r="BE416" i="3"/>
  <c r="BE430" i="3"/>
  <c r="BE204" i="3"/>
  <c r="BE292" i="3"/>
  <c r="J93" i="3"/>
  <c r="BE342" i="3"/>
  <c r="BE375" i="3"/>
  <c r="BE393" i="3"/>
  <c r="E87" i="3"/>
  <c r="BE168" i="3"/>
  <c r="BE301" i="3"/>
  <c r="BE348" i="3"/>
  <c r="BE352" i="3"/>
  <c r="BE357" i="3"/>
  <c r="BE370" i="3"/>
  <c r="BE409" i="3"/>
  <c r="BE287" i="3"/>
  <c r="BE328" i="3"/>
  <c r="BE399" i="3"/>
  <c r="BE210" i="3"/>
  <c r="BE260" i="3"/>
  <c r="BE263" i="3"/>
  <c r="BE304" i="3"/>
  <c r="BE386" i="3"/>
  <c r="BE388" i="3"/>
  <c r="BE112" i="3"/>
  <c r="BE120" i="3"/>
  <c r="BE126" i="3"/>
  <c r="BE130" i="3"/>
  <c r="BE135" i="3"/>
  <c r="BE140" i="3"/>
  <c r="BE150" i="3"/>
  <c r="BE155" i="3"/>
  <c r="BE164" i="3"/>
  <c r="BE282" i="3"/>
  <c r="BE299" i="3"/>
  <c r="BE335" i="3"/>
  <c r="BE403" i="3"/>
  <c r="BE412" i="3"/>
  <c r="BE102" i="3"/>
  <c r="BE172" i="3"/>
  <c r="BE216" i="3"/>
  <c r="BE226" i="3"/>
  <c r="BE230" i="3"/>
  <c r="BE391" i="3"/>
  <c r="BA56" i="1"/>
  <c r="BB56" i="1"/>
  <c r="AW56" i="1"/>
  <c r="BD56" i="1"/>
  <c r="E50" i="2"/>
  <c r="J56" i="2"/>
  <c r="F59" i="2"/>
  <c r="BE102" i="2"/>
  <c r="BE112" i="2"/>
  <c r="BE120" i="2"/>
  <c r="BE126" i="2"/>
  <c r="BE135" i="2"/>
  <c r="BE140" i="2"/>
  <c r="BE145" i="2"/>
  <c r="BE150" i="2"/>
  <c r="BE160" i="2"/>
  <c r="BE164" i="2"/>
  <c r="BE168" i="2"/>
  <c r="BE172" i="2"/>
  <c r="BE175" i="2"/>
  <c r="BE180" i="2"/>
  <c r="BE188" i="2"/>
  <c r="BE194" i="2"/>
  <c r="BE204" i="2"/>
  <c r="BE208" i="2"/>
  <c r="BE215" i="2"/>
  <c r="BE225" i="2"/>
  <c r="BE231" i="2"/>
  <c r="BE237" i="2"/>
  <c r="BE251" i="2"/>
  <c r="BE254" i="2"/>
  <c r="BE264" i="2"/>
  <c r="BE280" i="2"/>
  <c r="BE287" i="2"/>
  <c r="BE289" i="2"/>
  <c r="BE291" i="2"/>
  <c r="BE296" i="2"/>
  <c r="BE304" i="2"/>
  <c r="BE310" i="2"/>
  <c r="BE328" i="2"/>
  <c r="BE332" i="2"/>
  <c r="BE338" i="2"/>
  <c r="BE346" i="2"/>
  <c r="BE351" i="2"/>
  <c r="BE356" i="2"/>
  <c r="BE362" i="2"/>
  <c r="BE364" i="2"/>
  <c r="BE367" i="2"/>
  <c r="BE369" i="2"/>
  <c r="BE372" i="2"/>
  <c r="BE375" i="2"/>
  <c r="BE379" i="2"/>
  <c r="BE385" i="2"/>
  <c r="BE388" i="2"/>
  <c r="BE398" i="2"/>
  <c r="BC56" i="1"/>
  <c r="J36" i="5"/>
  <c r="AW59" i="1"/>
  <c r="F37" i="6"/>
  <c r="BD60" i="1" s="1"/>
  <c r="F36" i="5"/>
  <c r="BA59" i="1"/>
  <c r="F36" i="4"/>
  <c r="BA58" i="1" s="1"/>
  <c r="F39" i="4"/>
  <c r="BD58" i="1"/>
  <c r="F37" i="4"/>
  <c r="BB58" i="1" s="1"/>
  <c r="F38" i="4"/>
  <c r="BC58" i="1"/>
  <c r="F34" i="6"/>
  <c r="BA60" i="1" s="1"/>
  <c r="F37" i="5"/>
  <c r="BB59" i="1"/>
  <c r="F39" i="5"/>
  <c r="BD59" i="1" s="1"/>
  <c r="J34" i="6"/>
  <c r="AW60" i="1"/>
  <c r="F38" i="3"/>
  <c r="BC57" i="1" s="1"/>
  <c r="J36" i="3"/>
  <c r="AW57" i="1"/>
  <c r="F39" i="3"/>
  <c r="BD57" i="1" s="1"/>
  <c r="F37" i="3"/>
  <c r="BB57" i="1"/>
  <c r="F35" i="6"/>
  <c r="BB60" i="1" s="1"/>
  <c r="F36" i="3"/>
  <c r="BA57" i="1"/>
  <c r="AS54" i="1"/>
  <c r="F38" i="5"/>
  <c r="BC59" i="1"/>
  <c r="F36" i="6"/>
  <c r="BC60" i="1" s="1"/>
  <c r="J36" i="4"/>
  <c r="AW58" i="1"/>
  <c r="J376" i="4" l="1"/>
  <c r="J75" i="4" s="1"/>
  <c r="BK100" i="4"/>
  <c r="J100" i="4" s="1"/>
  <c r="J64" i="4" s="1"/>
  <c r="BK430" i="5"/>
  <c r="J430" i="5" s="1"/>
  <c r="J75" i="5" s="1"/>
  <c r="R82" i="6"/>
  <c r="P82" i="6"/>
  <c r="AU60" i="1"/>
  <c r="T100" i="3"/>
  <c r="T99" i="3" s="1"/>
  <c r="BK100" i="3"/>
  <c r="J100" i="3"/>
  <c r="J64" i="3"/>
  <c r="R100" i="3"/>
  <c r="R99" i="3" s="1"/>
  <c r="P100" i="2"/>
  <c r="P99" i="2"/>
  <c r="AU56" i="1" s="1"/>
  <c r="T102" i="5"/>
  <c r="R430" i="5"/>
  <c r="R101" i="5"/>
  <c r="BK100" i="2"/>
  <c r="J100" i="2" s="1"/>
  <c r="J64" i="2" s="1"/>
  <c r="P375" i="4"/>
  <c r="R100" i="4"/>
  <c r="P102" i="5"/>
  <c r="P101" i="5"/>
  <c r="AU59" i="1"/>
  <c r="R100" i="2"/>
  <c r="R99" i="2" s="1"/>
  <c r="T100" i="2"/>
  <c r="T99" i="2"/>
  <c r="T430" i="5"/>
  <c r="R375" i="4"/>
  <c r="P100" i="4"/>
  <c r="P99" i="4"/>
  <c r="AU58" i="1" s="1"/>
  <c r="BK82" i="6"/>
  <c r="J82" i="6"/>
  <c r="J59" i="6"/>
  <c r="BK377" i="2"/>
  <c r="J377" i="2" s="1"/>
  <c r="J75" i="2" s="1"/>
  <c r="J102" i="5"/>
  <c r="J64" i="5" s="1"/>
  <c r="BK99" i="4"/>
  <c r="J99" i="4"/>
  <c r="J63" i="4"/>
  <c r="BK99" i="3"/>
  <c r="J99" i="3" s="1"/>
  <c r="J63" i="3" s="1"/>
  <c r="J35" i="2"/>
  <c r="AV56" i="1" s="1"/>
  <c r="AT56" i="1" s="1"/>
  <c r="F33" i="6"/>
  <c r="AZ60" i="1"/>
  <c r="BC55" i="1"/>
  <c r="AY55" i="1"/>
  <c r="J35" i="5"/>
  <c r="AV59" i="1" s="1"/>
  <c r="AT59" i="1" s="1"/>
  <c r="BD55" i="1"/>
  <c r="BA55" i="1"/>
  <c r="F35" i="4"/>
  <c r="AZ58" i="1" s="1"/>
  <c r="F35" i="2"/>
  <c r="AZ56" i="1" s="1"/>
  <c r="J35" i="4"/>
  <c r="AV58" i="1" s="1"/>
  <c r="AT58" i="1" s="1"/>
  <c r="J33" i="6"/>
  <c r="AV60" i="1"/>
  <c r="AT60" i="1" s="1"/>
  <c r="BB55" i="1"/>
  <c r="AX55" i="1" s="1"/>
  <c r="F35" i="5"/>
  <c r="AZ59" i="1" s="1"/>
  <c r="J35" i="3"/>
  <c r="AV57" i="1" s="1"/>
  <c r="AT57" i="1" s="1"/>
  <c r="F35" i="3"/>
  <c r="AZ57" i="1"/>
  <c r="BK101" i="5" l="1"/>
  <c r="J101" i="5" s="1"/>
  <c r="R99" i="4"/>
  <c r="T101" i="5"/>
  <c r="BK99" i="2"/>
  <c r="J99" i="2" s="1"/>
  <c r="J63" i="2" s="1"/>
  <c r="AU55" i="1"/>
  <c r="AU54" i="1" s="1"/>
  <c r="AZ55" i="1"/>
  <c r="AV55" i="1"/>
  <c r="BC54" i="1"/>
  <c r="AY54" i="1" s="1"/>
  <c r="BD54" i="1"/>
  <c r="W33" i="1"/>
  <c r="BA54" i="1"/>
  <c r="W30" i="1" s="1"/>
  <c r="J32" i="4"/>
  <c r="AG58" i="1"/>
  <c r="AN58" i="1"/>
  <c r="AW55" i="1"/>
  <c r="J32" i="3"/>
  <c r="AG57" i="1"/>
  <c r="J30" i="6"/>
  <c r="AG60" i="1" s="1"/>
  <c r="BB54" i="1"/>
  <c r="W31" i="1"/>
  <c r="J63" i="5" l="1"/>
  <c r="J32" i="5"/>
  <c r="J39" i="6"/>
  <c r="J41" i="4"/>
  <c r="J41" i="3"/>
  <c r="AN57" i="1"/>
  <c r="AN60" i="1"/>
  <c r="J32" i="2"/>
  <c r="AG56" i="1" s="1"/>
  <c r="AN56" i="1" s="1"/>
  <c r="AX54" i="1"/>
  <c r="AW54" i="1"/>
  <c r="AK30" i="1" s="1"/>
  <c r="W32" i="1"/>
  <c r="AT55" i="1"/>
  <c r="AZ54" i="1"/>
  <c r="AV54" i="1" s="1"/>
  <c r="AK29" i="1" s="1"/>
  <c r="AG59" i="1" l="1"/>
  <c r="AN59" i="1" s="1"/>
  <c r="J41" i="5"/>
  <c r="J41" i="2"/>
  <c r="W29" i="1"/>
  <c r="AT54" i="1"/>
  <c r="AG55" i="1"/>
  <c r="AG54" i="1" s="1"/>
  <c r="AK26" i="1" s="1"/>
  <c r="AN55" i="1" l="1"/>
  <c r="AK35" i="1"/>
  <c r="AN54" i="1"/>
</calcChain>
</file>

<file path=xl/sharedStrings.xml><?xml version="1.0" encoding="utf-8"?>
<sst xmlns="http://schemas.openxmlformats.org/spreadsheetml/2006/main" count="14527" uniqueCount="1204">
  <si>
    <t>Export Komplet</t>
  </si>
  <si>
    <t>VZ</t>
  </si>
  <si>
    <t>2.0</t>
  </si>
  <si>
    <t>ZAMOK</t>
  </si>
  <si>
    <t>False</t>
  </si>
  <si>
    <t>{33ce16b8-46c8-4927-abc3-cd420bc86dc9}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</si>
  <si>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</si>
  <si>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</si>
  <si>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</si>
  <si>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</si>
  <si>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</si>
  <si>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</si>
  <si>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</si>
  <si>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</si>
  <si>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250825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</si>
  <si>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</si>
  <si>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</si>
  <si>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a restaurátorská obnova - areál Velehrad  - SO 05 Ohradní zeď (č.7-11)</t>
  </si>
  <si>
    <t>0,1</t>
  </si>
  <si>
    <t>KSO:</t>
  </si>
  <si>
    <t>815 21 19</t>
  </si>
  <si>
    <t>CC-CZ:</t>
  </si>
  <si>
    <t>24205</t>
  </si>
  <si>
    <t>1</t>
  </si>
  <si>
    <t>Místo:</t>
  </si>
  <si>
    <t>Velehrad</t>
  </si>
  <si>
    <t>Datum:</t>
  </si>
  <si>
    <t>25. 8. 2025</t>
  </si>
  <si>
    <t>10</t>
  </si>
  <si>
    <t>CZ-CPV:</t>
  </si>
  <si>
    <t>45000000-7</t>
  </si>
  <si>
    <t>CZ-CPA:</t>
  </si>
  <si>
    <t>42.99.19</t>
  </si>
  <si>
    <t>100</t>
  </si>
  <si>
    <t>Zadavatel:</t>
  </si>
  <si>
    <t>IČ:</t>
  </si>
  <si>
    <t/>
  </si>
  <si>
    <t>Arcibiskupství olomoucké, Wurmova562/9, Olomouc</t>
  </si>
  <si>
    <t>DIČ:</t>
  </si>
  <si>
    <t>Účastník:</t>
  </si>
  <si>
    <t>Vyplň údaj</t>
  </si>
  <si>
    <t>Projektant:</t>
  </si>
  <si>
    <t>Atelier A, ulice 8.května  16 , Olomouc</t>
  </si>
  <si>
    <t>True</t>
  </si>
  <si>
    <t>Zpracovatel:</t>
  </si>
  <si>
    <t>Kucek</t>
  </si>
  <si>
    <t>Poznámka:</t>
  </si>
  <si>
    <t>Soupis prací je sestaven s využitím položek Cenové soustavy ÚRS. Cenové a technické_x000D_
podmínky položek Cenové soustavy ÚRS, které nejsou uvedeny v soupisu prací_x000D_
(informace z tzv. úvodních částí katalogů) jsou neomezeně dálkově k dispozici na_x000D_
www.cs-urs.cz. Položky soupisu prací, které nemají ve sloupci „Cenová soustava“_x000D_
uveden žádný údaj, nepochází z Cenové soustavy ÚRS.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</si>
  <si>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</si>
  <si>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</si>
  <si>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</si>
  <si>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</si>
  <si>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</si>
  <si>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</si>
  <si>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</si>
  <si>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</si>
  <si>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</si>
  <si>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</si>
  <si>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</si>
  <si>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</si>
  <si>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</si>
  <si>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</si>
  <si>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</si>
  <si>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</si>
  <si>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</si>
  <si>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</si>
  <si>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</si>
  <si>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</si>
  <si>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</si>
  <si>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</si>
  <si>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</si>
  <si>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</si>
  <si>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</si>
  <si>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</si>
  <si>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</si>
  <si>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</si>
  <si>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</si>
  <si>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</si>
  <si>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</si>
  <si>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</si>
  <si>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</si>
  <si>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</si>
  <si>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</si>
  <si>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</si>
  <si>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</si>
  <si>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</si>
  <si>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 05</t>
  </si>
  <si>
    <t>Ohradní zeď</t>
  </si>
  <si>
    <t>STA</t>
  </si>
  <si>
    <t>{717d675c-24fc-4856-a971-d4789cf886da}</t>
  </si>
  <si>
    <t>2</t>
  </si>
  <si>
    <t>/</t>
  </si>
  <si>
    <t>01</t>
  </si>
  <si>
    <t>Ohradní zeď - č.7</t>
  </si>
  <si>
    <t>Soupis</t>
  </si>
  <si>
    <t>{d7e64092-9c3f-496f-bd18-4f908d6488cd}</t>
  </si>
  <si>
    <t>02</t>
  </si>
  <si>
    <t>Ohradní zeď - č.8</t>
  </si>
  <si>
    <t>{be3e1bbe-955f-4160-b5dc-ac211f7d11c5}</t>
  </si>
  <si>
    <t>04</t>
  </si>
  <si>
    <t>Ohradní zeď - č.10</t>
  </si>
  <si>
    <t>{f028fdb2-a68b-4ec9-9756-37e96f9422c5}</t>
  </si>
  <si>
    <t>05</t>
  </si>
  <si>
    <t>Ohradní zeď - č.11</t>
  </si>
  <si>
    <t>{cea755a4-3426-4f86-84a4-94bb55bff786}</t>
  </si>
  <si>
    <t>05.1</t>
  </si>
  <si>
    <t xml:space="preserve">Vedlejší a ostatní náklady </t>
  </si>
  <si>
    <t>VON</t>
  </si>
  <si>
    <t>{be3152da-d527-41b3-8434-2e624da6d126}</t>
  </si>
  <si>
    <t>KRYCÍ LIST SOUPISU PRACÍ</t>
  </si>
  <si>
    <t>Objekt:</t>
  </si>
  <si>
    <t>SO  05 - Ohradní zeď</t>
  </si>
  <si>
    <t>Soupis:</t>
  </si>
  <si>
    <t>01 - Ohradní zeď - č.7</t>
  </si>
  <si>
    <t>Soupis prací je sestaven s využitím položek Cenové soustavy ÚRS. Cenové a technické podmínky položek Cenové soustavy ÚRS, které nejsou uvedeny v soupisu prací (informace z tzv. úvodních částí katalogů) jsou neomezeně dálkově k dispozici na www.cs-urs.cz. Položky soupisu prací, které nemají ve sloupci „Cenová soustava“ uveden žádný údaj, nepochází z Cenové soustavy ÚRS.</t>
  </si>
  <si>
    <t>REKAPITULACE ČLENĚNÍ SOUPISU PRACÍ</t>
  </si>
  <si>
    <t>Kód dílu - Popis</t>
  </si>
  <si>
    <t>Cena celkem [CZK]</t>
  </si>
  <si>
    <t>-1</t>
  </si>
  <si>
    <t>HSV -  Práce a dodávky HSV</t>
  </si>
  <si>
    <t xml:space="preserve">    1 - Zemní práce</t>
  </si>
  <si>
    <t xml:space="preserve">    2 - Zakládání</t>
  </si>
  <si>
    <t xml:space="preserve">    31 -  Zdi podperne a volne</t>
  </si>
  <si>
    <t xml:space="preserve">    62 - Úprava povrchů vnější</t>
  </si>
  <si>
    <t xml:space="preserve">    94 -  Leseni a stavebni vytahy</t>
  </si>
  <si>
    <t xml:space="preserve">    95 -  Ruzne dokoncujici konstrukce a prace na pozemnich stavbach</t>
  </si>
  <si>
    <t xml:space="preserve">    97 - Prorážení otvorů a ostatní bourací práce</t>
  </si>
  <si>
    <t xml:space="preserve">    98 - Demolice a sanace</t>
  </si>
  <si>
    <t xml:space="preserve">    997 - Přesun sutě</t>
  </si>
  <si>
    <t xml:space="preserve">    998 - Přesun hmot</t>
  </si>
  <si>
    <t>PSV -  Práce a dodávky PSV</t>
  </si>
  <si>
    <t xml:space="preserve">    711 - Izolace proti vodě, vlhkosti a plynům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</si>
  <si>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</si>
  <si>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</si>
  <si>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</si>
  <si>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</si>
  <si>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</si>
  <si>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</si>
  <si>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</si>
  <si>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</si>
  <si>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</si>
  <si>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</si>
  <si>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</si>
  <si>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</si>
  <si>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</si>
  <si>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</si>
  <si>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</si>
  <si>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</si>
  <si>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</si>
  <si>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>Zemní práce</t>
  </si>
  <si>
    <t>K</t>
  </si>
  <si>
    <t>121151103</t>
  </si>
  <si>
    <t>Sejmutí ornice strojně při souvislé ploše do 100 m2, tl. vrstvy do 200 mm</t>
  </si>
  <si>
    <t>m2</t>
  </si>
  <si>
    <t>CS ÚRS 2025 02</t>
  </si>
  <si>
    <t>4</t>
  </si>
  <si>
    <t>692551868</t>
  </si>
  <si>
    <t>Online PSC</t>
  </si>
  <si>
    <t>https://podminky.urs.cz/item/CS_URS_2025_02/121151103</t>
  </si>
  <si>
    <t>VV</t>
  </si>
  <si>
    <t>"v.č.6 a,b,c,d</t>
  </si>
  <si>
    <t xml:space="preserve">"pohled z nádvoří </t>
  </si>
  <si>
    <t>(128,95+4,53+5,195+1,395)*0,5</t>
  </si>
  <si>
    <t>"propojení vsaku</t>
  </si>
  <si>
    <t>1,5*0,5*2</t>
  </si>
  <si>
    <t>" vsak</t>
  </si>
  <si>
    <t>1*1*2</t>
  </si>
  <si>
    <t>Součet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</si>
  <si>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</si>
  <si>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</si>
  <si>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</si>
  <si>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975730908</t>
  </si>
  <si>
    <t>https://podminky.urs.cz/item/CS_URS_2025_02/132212131</t>
  </si>
  <si>
    <t>(128,95+4,53+5,195+1,395)*0,5*0,7</t>
  </si>
  <si>
    <t>1,5*0,5*(0,7+1,5)*0,5*2</t>
  </si>
  <si>
    <t>3</t>
  </si>
  <si>
    <t>132212331</t>
  </si>
  <si>
    <t>Hloubení nezapažených rýh šířky přes 800 do 2 000 mm ručně s urovnáním dna do předepsaného profilu a spádu v hornině třídy těžitelnosti I skupiny 3 soudržných</t>
  </si>
  <si>
    <t>1275807713</t>
  </si>
  <si>
    <t>https://podminky.urs.cz/item/CS_URS_2025_02/132212331</t>
  </si>
  <si>
    <t>1*1*1,5*2</t>
  </si>
  <si>
    <t>174111101</t>
  </si>
  <si>
    <t>Zásyp sypaninou z jakékoliv horniny ručně s uložením výkopku ve vrstvách se zhutněním jam, šachet, rýh nebo kolem objektů v těchto vykopávkách</t>
  </si>
  <si>
    <t>-1366769118</t>
  </si>
  <si>
    <t>https://podminky.urs.cz/item/CS_URS_2025_02/174111101</t>
  </si>
  <si>
    <t>"vytlačená kubatura</t>
  </si>
  <si>
    <t>"vsak</t>
  </si>
  <si>
    <t>-1*1*1*2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</si>
  <si>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</si>
  <si>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</si>
  <si>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</si>
  <si>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-1100860243</t>
  </si>
  <si>
    <t>https://podminky.urs.cz/item/CS_URS_2025_02/162751117</t>
  </si>
  <si>
    <t>"výkopy-zásyp</t>
  </si>
  <si>
    <t>50,675+3-1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</si>
  <si>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</si>
  <si>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</si>
  <si>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</si>
  <si>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1439671335</t>
  </si>
  <si>
    <t>https://podminky.urs.cz/item/CS_URS_2025_02/162751119</t>
  </si>
  <si>
    <t>"viz vodor př. do 10 km</t>
  </si>
  <si>
    <t>52,675*(20-10)</t>
  </si>
  <si>
    <t>7</t>
  </si>
  <si>
    <t>171201221</t>
  </si>
  <si>
    <t>Poplatek za uložení stavebního odpadu na skládce (skládkovné) zeminy a kamení zatříděného do Katalogu odpadů pod kódem 17 05 04</t>
  </si>
  <si>
    <t>t</t>
  </si>
  <si>
    <t>474561328</t>
  </si>
  <si>
    <t>https://podminky.urs.cz/item/CS_URS_2025_02/171201221</t>
  </si>
  <si>
    <t>"viz vodor př.  do 10 km</t>
  </si>
  <si>
    <t>52,675*1,75</t>
  </si>
  <si>
    <t>8</t>
  </si>
  <si>
    <t>167151101</t>
  </si>
  <si>
    <t>Nakládání, skládání a překládání neulehlého výkopku nebo sypaniny strojně nakládání, množství do 100 m3, z horniny třídy těžitelnosti I, skupiny 1 až 3</t>
  </si>
  <si>
    <t>1300864325</t>
  </si>
  <si>
    <t>https://podminky.urs.cz/item/CS_URS_2025_02/167151101</t>
  </si>
  <si>
    <t>"v.č.6 a,b,c,d - ornice zpět</t>
  </si>
  <si>
    <t>(128,95+4,53+5,195+1,395)*0,5*0,2</t>
  </si>
  <si>
    <t>1,5*0,5*0,2*2</t>
  </si>
  <si>
    <t>1*1*0,2*2</t>
  </si>
  <si>
    <t>9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</si>
  <si>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</si>
  <si>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</si>
  <si>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1011530480</t>
  </si>
  <si>
    <t>https://podminky.urs.cz/item/CS_URS_2025_02/162251102</t>
  </si>
  <si>
    <t>"viz nakládání</t>
  </si>
  <si>
    <t>14,707</t>
  </si>
  <si>
    <t>181351003</t>
  </si>
  <si>
    <t>Rozprostření a urovnání ornice v rovině nebo ve svahu sklonu do 1:5 strojně při souvislé ploše do 100 m2, tl. vrstvy do 200 mm</t>
  </si>
  <si>
    <t>-2053545250</t>
  </si>
  <si>
    <t>https://podminky.urs.cz/item/CS_URS_2025_02/181351003</t>
  </si>
  <si>
    <t>"viz ornice</t>
  </si>
  <si>
    <t>14,707/0,2</t>
  </si>
  <si>
    <t>11</t>
  </si>
  <si>
    <t>181411131</t>
  </si>
  <si>
    <t>Založení trávníku na půdě předem připravené plochy do 1000 m2 výsevem včetně utažení parkového v rovině nebo na svahu do 1:5</t>
  </si>
  <si>
    <t>887594873</t>
  </si>
  <si>
    <t>https://podminky.urs.cz/item/CS_URS_2025_02/181411131</t>
  </si>
  <si>
    <t>73,535</t>
  </si>
  <si>
    <t>M</t>
  </si>
  <si>
    <t>00572420</t>
  </si>
  <si>
    <t>osivo směs travní parková okrasná</t>
  </si>
  <si>
    <t>kg</t>
  </si>
  <si>
    <t>-2071483536</t>
  </si>
  <si>
    <t>"viz založení trávníku</t>
  </si>
  <si>
    <t>73,535*0,03*1,03</t>
  </si>
  <si>
    <t>13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</si>
  <si>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</si>
  <si>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</si>
  <si>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440579253</t>
  </si>
  <si>
    <t>https://podminky.urs.cz/item/CS_URS_2025_02/181111121</t>
  </si>
  <si>
    <t>Zakládání</t>
  </si>
  <si>
    <t>14</t>
  </si>
  <si>
    <t>211531111</t>
  </si>
  <si>
    <t>Výplň kamenivem do rýh odvodňovacích žeber nebo trativodů bez zhutnění, s úpravou povrchu výplně kamenivem hrubým drceným frakce 16 až 63 mm</t>
  </si>
  <si>
    <t>906740416</t>
  </si>
  <si>
    <t>https://podminky.urs.cz/item/CS_URS_2025_02/211531111</t>
  </si>
  <si>
    <t>"pohled z nádvoří</t>
  </si>
  <si>
    <t>(128,95+4,53+5,195+1,395)*0,5*0,6</t>
  </si>
  <si>
    <t>1,5*0,5*(0,6+1,4)*0,5*2</t>
  </si>
  <si>
    <t>15</t>
  </si>
  <si>
    <t>211571112</t>
  </si>
  <si>
    <t>Výplň kamenivem do rýh odvodňovacích žeber nebo trativodů bez zhutnění, s úpravou povrchu výplně štěrkopískem netříděným</t>
  </si>
  <si>
    <t>-1912016051</t>
  </si>
  <si>
    <t>https://podminky.urs.cz/item/CS_URS_2025_02/211571112</t>
  </si>
  <si>
    <t>1*1*1*2</t>
  </si>
  <si>
    <t>16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</si>
  <si>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</si>
  <si>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</si>
  <si>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2059039845</t>
  </si>
  <si>
    <t>https://podminky.urs.cz/item/CS_URS_2025_02/211971121</t>
  </si>
  <si>
    <t>(128,95+4,53+5,195+1,395)*(0,5+0,6+0,7)</t>
  </si>
  <si>
    <t>1,5*(0,5+0,6)*2*2</t>
  </si>
  <si>
    <t>1*1*6*2</t>
  </si>
  <si>
    <t>17</t>
  </si>
  <si>
    <t>69311068</t>
  </si>
  <si>
    <t>geotextilie netkaná separační, ochranná, filtrační, drenážní PP 300g/m2</t>
  </si>
  <si>
    <t>1112854957</t>
  </si>
  <si>
    <t xml:space="preserve">"viz zřízení </t>
  </si>
  <si>
    <t>270,726</t>
  </si>
  <si>
    <t>18</t>
  </si>
  <si>
    <t>212755214</t>
  </si>
  <si>
    <t>Trativody bez lože a obsypu z drenážních trubek plastových flexibilních DN 100 mm</t>
  </si>
  <si>
    <t>m</t>
  </si>
  <si>
    <t>-1886201205</t>
  </si>
  <si>
    <t>https://podminky.urs.cz/item/CS_URS_2025_02/212755214</t>
  </si>
  <si>
    <t>(128,95+4,53+5,195+1,395)+2,5*2</t>
  </si>
  <si>
    <t>31</t>
  </si>
  <si>
    <t xml:space="preserve"> Zdi podperne a volne</t>
  </si>
  <si>
    <t>19</t>
  </si>
  <si>
    <t>311231115</t>
  </si>
  <si>
    <t>Zdivo z cihel pálených nosné z cihel plných dl. 290 mm P 7 až 15, na maltu ze suché směsi 5 MPa</t>
  </si>
  <si>
    <t>-1852514298</t>
  </si>
  <si>
    <t>https://podminky.urs.cz/item/CS_URS_2025_02/311231115</t>
  </si>
  <si>
    <t>"v.č.6 a,b,c,d - ozn  H3 - dozdívka hlavy zdi</t>
  </si>
  <si>
    <t>"pohled z ulice</t>
  </si>
  <si>
    <t>(3,15+34,11)*0,6*0,065</t>
  </si>
  <si>
    <t>"H2 - nová hlava (výměna za betonovou)</t>
  </si>
  <si>
    <t>(5,62+13,37+61,085+21,37)*0,6*0,065</t>
  </si>
  <si>
    <t>62</t>
  </si>
  <si>
    <t>Úprava povrchů vnější</t>
  </si>
  <si>
    <t>20</t>
  </si>
  <si>
    <t>622131101</t>
  </si>
  <si>
    <t>Podkladní a spojovací vrstva vnějších omítaných ploch cementový postřik nanášený ručně celoplošně stěn</t>
  </si>
  <si>
    <t>-1756771451</t>
  </si>
  <si>
    <t>https://podminky.urs.cz/item/CS_URS_2025_02/622131101</t>
  </si>
  <si>
    <t>"pohled z ulice  - ozn U1</t>
  </si>
  <si>
    <t>(5,62+4,18+129,505)*(0,07+0,095+0,63+0,095+0,07)</t>
  </si>
  <si>
    <t>622321121</t>
  </si>
  <si>
    <t>Omítka vápenocementová vnějších ploch nanášená ručně jednovrstvá, tloušťky do 15 mm hladká stěn</t>
  </si>
  <si>
    <t>-419572069</t>
  </si>
  <si>
    <t>https://podminky.urs.cz/item/CS_URS_2025_02/622321121</t>
  </si>
  <si>
    <t>22</t>
  </si>
  <si>
    <t>622R21002</t>
  </si>
  <si>
    <t>Vnější hrubá omítka difúzně otevřená s trassovým vápnem prováděná ručně</t>
  </si>
  <si>
    <t>-544673581</t>
  </si>
  <si>
    <t>"v.č.6 a,b,c,d - ozn. O2</t>
  </si>
  <si>
    <t>128,95*((1,21+1,62+1,66+1,755+1,855+1,89+1,77+1,47)/8)</t>
  </si>
  <si>
    <t>4,53*(1,47+1,38)*0,5+5,195*1,38</t>
  </si>
  <si>
    <t>Mezisoučet</t>
  </si>
  <si>
    <t>5,62*(1,01+0,15+1,28-0,225+1,82-0,225)*0,5+2,2*(1,82-0,225)-1,285*1,4</t>
  </si>
  <si>
    <t>18,01*(1,82-0,225+1,87-0,225)*0,5</t>
  </si>
  <si>
    <t>59,595*(1,87-0,225+2,08-0,225)*0,5</t>
  </si>
  <si>
    <t>34,11*(2,08-0,225+2,52-0,225)*0,5</t>
  </si>
  <si>
    <t>21,37*(2,52+2,28-0,225*2)*0,5</t>
  </si>
  <si>
    <t>23</t>
  </si>
  <si>
    <t>622R22003</t>
  </si>
  <si>
    <t>Vnější štuková jemná vápenná omítka s trassem zrnitost 0-0,6 mm prováděná ručně</t>
  </si>
  <si>
    <t>-679463265</t>
  </si>
  <si>
    <t>"viz jádrová omítka</t>
  </si>
  <si>
    <t>490,016</t>
  </si>
  <si>
    <t>24</t>
  </si>
  <si>
    <t>622R21003</t>
  </si>
  <si>
    <t>Příplatek za vytvoření nuty výšky 20 mm pro přerušení vzlínání vody</t>
  </si>
  <si>
    <t>-2042196306</t>
  </si>
  <si>
    <t>128,95+4,53+5,195</t>
  </si>
  <si>
    <t>5,62+2,2</t>
  </si>
  <si>
    <t>18,01+59,595+34,11+21,37</t>
  </si>
  <si>
    <t>25</t>
  </si>
  <si>
    <t>985131411</t>
  </si>
  <si>
    <t>Očištění ploch stěn, rubu kleneb a podlah vysušení stlačeným vzduchem</t>
  </si>
  <si>
    <t>-355639601</t>
  </si>
  <si>
    <t>https://podminky.urs.cz/item/CS_URS_2025_02/985131411</t>
  </si>
  <si>
    <t>94</t>
  </si>
  <si>
    <t xml:space="preserve"> Leseni a stavebni vytahy</t>
  </si>
  <si>
    <t>26</t>
  </si>
  <si>
    <t>949101111</t>
  </si>
  <si>
    <t>Lešení pomocné pracovní pro objekty pozemních staveb pro zatížení do 150 kg/m2, o výšce lešeňové podlahy do 1,9 m</t>
  </si>
  <si>
    <t>-1552508016</t>
  </si>
  <si>
    <t>https://podminky.urs.cz/item/CS_URS_2025_02/949101111</t>
  </si>
  <si>
    <t>"pohled z nádvoří + z ulice</t>
  </si>
  <si>
    <t>(128,95+4,53+5,195+1,395)*1*2</t>
  </si>
  <si>
    <t>95</t>
  </si>
  <si>
    <t xml:space="preserve"> Ruzne dokoncujici konstrukce a prace na pozemnich stavbach</t>
  </si>
  <si>
    <t>27</t>
  </si>
  <si>
    <t>953R21000</t>
  </si>
  <si>
    <t>Ostatní drobné práce (odstranění nevhodných ocelových a jiných prvků, konstrukcí,křoví a pod. včetně zapravení dotčených míst)</t>
  </si>
  <si>
    <t>hod</t>
  </si>
  <si>
    <t>909905449</t>
  </si>
  <si>
    <t>8,5*6</t>
  </si>
  <si>
    <t>28</t>
  </si>
  <si>
    <t>955R12000</t>
  </si>
  <si>
    <t>Fotodokumentace stávajícího zdiva</t>
  </si>
  <si>
    <t>kompl</t>
  </si>
  <si>
    <t>1997038899</t>
  </si>
  <si>
    <t>29</t>
  </si>
  <si>
    <t>966073810</t>
  </si>
  <si>
    <t>Rozebrání vrat a vrátek k oplocení plochy jednotlivě do 2 m2</t>
  </si>
  <si>
    <t>kus</t>
  </si>
  <si>
    <t>2045845853</t>
  </si>
  <si>
    <t>https://podminky.urs.cz/item/CS_URS_2025_02/966073810</t>
  </si>
  <si>
    <t>"v.č.6 a,b,c,d - stávající branka</t>
  </si>
  <si>
    <t>97</t>
  </si>
  <si>
    <t>Prorážení otvorů a ostatní bourací práce</t>
  </si>
  <si>
    <t>30</t>
  </si>
  <si>
    <t>978015391</t>
  </si>
  <si>
    <t>Otlučení vápenných nebo vápenocementových omítek vnějších ploch s vyškrabáním spar a s očištěním zdiva stupně členitosti 1 a 2, v rozsahu přes 80 do 100 %</t>
  </si>
  <si>
    <t>453578325</t>
  </si>
  <si>
    <t>https://podminky.urs.cz/item/CS_URS_2025_02/978015391</t>
  </si>
  <si>
    <t>"v.č.6 a,b,c,d - ozn  01</t>
  </si>
  <si>
    <t>5,195*(1,38-0,225)</t>
  </si>
  <si>
    <t>4,53*(1,38+1,47-0,225-0,225)*0,5</t>
  </si>
  <si>
    <t>98</t>
  </si>
  <si>
    <t>Demolice a sanace</t>
  </si>
  <si>
    <t>985131111</t>
  </si>
  <si>
    <t>Očištění ploch stěn, rubu kleneb a podlah tlakovou vodou</t>
  </si>
  <si>
    <t>-1416686125</t>
  </si>
  <si>
    <t>https://podminky.urs.cz/item/CS_URS_2025_02/985131111</t>
  </si>
  <si>
    <t>"pohled z nádvoří - ozn U1</t>
  </si>
  <si>
    <t>(128,95+4,53+5,195)*(0,07+0,095+0,63+0,095+0,07)</t>
  </si>
  <si>
    <t>32</t>
  </si>
  <si>
    <t>985142113</t>
  </si>
  <si>
    <t>Vysekání spojovací hmoty ze spár zdiva včetně vyčištění hloubky spáry do 40 mm délky spáry na 1 m2 upravované plochy přes 12 m</t>
  </si>
  <si>
    <t>2141056481</t>
  </si>
  <si>
    <t>https://podminky.urs.cz/item/CS_URS_2025_02/985142113</t>
  </si>
  <si>
    <t>"odpočet úpravy 01</t>
  </si>
  <si>
    <t>-11,436</t>
  </si>
  <si>
    <t>33</t>
  </si>
  <si>
    <t>985231113</t>
  </si>
  <si>
    <t>Spárování zdiva hloubky do 40 mm aktivovanou maltou délky spáry na 1 m2 upravované plochy přes 12 m</t>
  </si>
  <si>
    <t>1988147942</t>
  </si>
  <si>
    <t>https://podminky.urs.cz/item/CS_URS_2025_02/985231113</t>
  </si>
  <si>
    <t>"viz vysekání spoj. hmoty</t>
  </si>
  <si>
    <t>478,58</t>
  </si>
  <si>
    <t>34</t>
  </si>
  <si>
    <t>985R23103</t>
  </si>
  <si>
    <t>Přezdívání cihelného zdiva na vápenou maltu s trassem (ozn. C3)</t>
  </si>
  <si>
    <t>-632073686</t>
  </si>
  <si>
    <t>"pohled z ulice - ozn C3</t>
  </si>
  <si>
    <t>5,62*(1,82+1,01+1,28-0,375)*0,5*0,45</t>
  </si>
  <si>
    <t>(18,01+54,665)*0,45*1,1</t>
  </si>
  <si>
    <t>35</t>
  </si>
  <si>
    <t>985R23104</t>
  </si>
  <si>
    <t>Přezdívání cihelného zdiva na vápenocementovou maltu vylepšenou tekutou přísadou na bázi elstomeru (ozn.C4, H2)- specifikace viz legenda</t>
  </si>
  <si>
    <t>-898183059</t>
  </si>
  <si>
    <t>"pohled z ulice - ozn C4</t>
  </si>
  <si>
    <t>(5,62+4,18+129,505)*0,45*0,15</t>
  </si>
  <si>
    <t>36</t>
  </si>
  <si>
    <t>59610001</t>
  </si>
  <si>
    <t>cihla pálená plná do P15 290x140x65mm</t>
  </si>
  <si>
    <t>239603418</t>
  </si>
  <si>
    <t>(5,62+13,37+61,085+21,37)*0,6*0,065/0,29/0,14/0,065</t>
  </si>
  <si>
    <t>37</t>
  </si>
  <si>
    <t>985R23105</t>
  </si>
  <si>
    <t>Přezdívání cihelného zdiva se stupňováním pod sešikmenou hlavu zdiva na vápenocementovou maltu vylepšenou tekutou přísadou na bázi elstomeru (ozn. C5)</t>
  </si>
  <si>
    <t>-1414267371</t>
  </si>
  <si>
    <t>"pohled z ulice - ozn C5 - hlava zdi</t>
  </si>
  <si>
    <t>(5,62+4,18+129,505)*0,225*0,45*0,5</t>
  </si>
  <si>
    <t>38</t>
  </si>
  <si>
    <t>985R23109</t>
  </si>
  <si>
    <t>Dozdění hlavy z plné pálené cihly na vápenocementovou maltu vylepšenou tekutou přísadou na bázi elastomeru (ozn.H3) - specifikace viz legenda</t>
  </si>
  <si>
    <t>-1795131874</t>
  </si>
  <si>
    <t>((3,15+34,11)*0,6*0,065/0,29/0,14/0,065)*0,001</t>
  </si>
  <si>
    <t>997</t>
  </si>
  <si>
    <t>Přesun sutě</t>
  </si>
  <si>
    <t>39</t>
  </si>
  <si>
    <t>997013211</t>
  </si>
  <si>
    <t>Vnitrostaveništní doprava suti a vybouraných hmot vodorovně do 50 m s naložením ručně pro budovy a haly výšky do 6 m</t>
  </si>
  <si>
    <t>-663722443</t>
  </si>
  <si>
    <t>https://podminky.urs.cz/item/CS_URS_2025_02/997013211</t>
  </si>
  <si>
    <t>40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</si>
  <si>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</si>
  <si>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</si>
  <si>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-849663369</t>
  </si>
  <si>
    <t>https://podminky.urs.cz/item/CS_URS_2025_02/997013219</t>
  </si>
  <si>
    <t>139,049*9 'Přepočtené koeficientem množství</t>
  </si>
  <si>
    <t>41</t>
  </si>
  <si>
    <t>997013501</t>
  </si>
  <si>
    <t>Odvoz suti a vybouraných hmot na skládku nebo meziskládku se složením, na vzdálenost do 1 km</t>
  </si>
  <si>
    <t>-159780273</t>
  </si>
  <si>
    <t>https://podminky.urs.cz/item/CS_URS_2025_02/997013501</t>
  </si>
  <si>
    <t>42</t>
  </si>
  <si>
    <t>997013509</t>
  </si>
  <si>
    <t>Odvoz suti a vybouraných hmot na skládku nebo meziskládku se složením, na vzdálenost Příplatek k ceně za každý další započatý 1 km přes 1 km</t>
  </si>
  <si>
    <t>513215821</t>
  </si>
  <si>
    <t>https://podminky.urs.cz/item/CS_URS_2025_02/997013509</t>
  </si>
  <si>
    <t>139,049*19 'Přepočtené koeficientem množství</t>
  </si>
  <si>
    <t>43</t>
  </si>
  <si>
    <t>997013631</t>
  </si>
  <si>
    <t>Poplatek za uložení stavebního odpadu na skládce (skládkovné) směsného stavebního a demoličního zatříděného do Katalogu odpadů pod kódem 17 09 04</t>
  </si>
  <si>
    <t>1338252802</t>
  </si>
  <si>
    <t>https://podminky.urs.cz/item/CS_URS_2025_02/997013631</t>
  </si>
  <si>
    <t>998</t>
  </si>
  <si>
    <t>Přesun hmot</t>
  </si>
  <si>
    <t>44</t>
  </si>
  <si>
    <t>998153211</t>
  </si>
  <si>
    <t>Přesun hmot pro zdi a valy samostatné se svislou nosnou konstrukcí zděnou nebo monolitickou betonovou tyčovou nebo plošnou vodorovná dopravní vzdálenost do 50 m, pro zdi ruční (bez užití mechanizace) výšky do 12 m</t>
  </si>
  <si>
    <t>1678479156</t>
  </si>
  <si>
    <t>https://podminky.urs.cz/item/CS_URS_2025_02/998153211</t>
  </si>
  <si>
    <t>PSV</t>
  </si>
  <si>
    <t xml:space="preserve"> Práce a dodávky PSV</t>
  </si>
  <si>
    <t>711</t>
  </si>
  <si>
    <t>Izolace proti vodě, vlhkosti a plynům</t>
  </si>
  <si>
    <t>45</t>
  </si>
  <si>
    <t>711161215</t>
  </si>
  <si>
    <t>Izolace proti zemní vlhkosti a beztlakové vodě nopovými fóliemi na ploše svislé S vrstva ochranná, odvětrávací a drenážní výška nopu 20,0 mm, tl. fólie do 1,0 mm</t>
  </si>
  <si>
    <t>-1756613631</t>
  </si>
  <si>
    <t>https://podminky.urs.cz/item/CS_URS_2025_02/711161215</t>
  </si>
  <si>
    <t>(128,95+4,53+5,195+1,395)*0,7</t>
  </si>
  <si>
    <t>46</t>
  </si>
  <si>
    <t>998711101</t>
  </si>
  <si>
    <t>Přesun hmot pro izolace proti vodě, vlhkosti a plynům stanovený z hmotnosti přesunovaného materiálu vodorovná dopravní vzdálenost do 50 m základní v objektech výšky do 6 m</t>
  </si>
  <si>
    <t>-470208815</t>
  </si>
  <si>
    <t>https://podminky.urs.cz/item/CS_URS_2025_02/998711101</t>
  </si>
  <si>
    <t>783</t>
  </si>
  <si>
    <t>Dokončovací práce - nátěry</t>
  </si>
  <si>
    <t>47</t>
  </si>
  <si>
    <t>783R27001</t>
  </si>
  <si>
    <t>Nátěr renovační barvou na bázi silikátu s minerálními plnidly s preventivní ochranou proti řasám a plísním s vodoodpudivou přísadou (ozn. U1,03) - specifikace viz projekt</t>
  </si>
  <si>
    <t>-1688936706</t>
  </si>
  <si>
    <t>"viz omítka - U1</t>
  </si>
  <si>
    <t>133,733</t>
  </si>
  <si>
    <t>"ozn. 03</t>
  </si>
  <si>
    <t>(128,95+4,53+5,195)*0,3</t>
  </si>
  <si>
    <t>(5,62+2,22+18,01+59,595+54,665+0,82)*0,3</t>
  </si>
  <si>
    <t>48</t>
  </si>
  <si>
    <t>783R27002</t>
  </si>
  <si>
    <t>Nátěr renovační barvou na bázi silikátu s minerálními plnidly (ozn. 01,02) - specifikace viz projekt</t>
  </si>
  <si>
    <t>-890830684</t>
  </si>
  <si>
    <t>02 - Ohradní zeď - č.8</t>
  </si>
  <si>
    <t xml:space="preserve">    9 - Ostatní konstrukce a práce, bourání</t>
  </si>
  <si>
    <t>-1080408666</t>
  </si>
  <si>
    <t>"v.č.7 a,b,c,d</t>
  </si>
  <si>
    <t>(110,541+5)*0,5</t>
  </si>
  <si>
    <t>(1,5+2,0)*0,5</t>
  </si>
  <si>
    <t>573196448</t>
  </si>
  <si>
    <t>(110,541+5)*0,5*0,7</t>
  </si>
  <si>
    <t>(1,5+2)*0,5*(0,7+1,5)*0,5</t>
  </si>
  <si>
    <t>240377180</t>
  </si>
  <si>
    <t>1382098648</t>
  </si>
  <si>
    <t>"viz nakládání - ornice</t>
  </si>
  <si>
    <t>12,304</t>
  </si>
  <si>
    <t>-1476242596</t>
  </si>
  <si>
    <t>42,364+3-1</t>
  </si>
  <si>
    <t>-571224504</t>
  </si>
  <si>
    <t>44,364*(20-10)</t>
  </si>
  <si>
    <t>425576667</t>
  </si>
  <si>
    <t>"v.č.7 a,b,c,d - ornice zpět</t>
  </si>
  <si>
    <t>(110,541+5)*0,5*0,2</t>
  </si>
  <si>
    <t>(1,5+2)*0,5*0,2*2</t>
  </si>
  <si>
    <t>80985508</t>
  </si>
  <si>
    <t>44,364*1,75</t>
  </si>
  <si>
    <t>-833358084</t>
  </si>
  <si>
    <t>2093867227</t>
  </si>
  <si>
    <t>12,304/0,2</t>
  </si>
  <si>
    <t>61,52</t>
  </si>
  <si>
    <t>1751944516</t>
  </si>
  <si>
    <t>61,52*0,03*1,03</t>
  </si>
  <si>
    <t>-1261315771</t>
  </si>
  <si>
    <t>(110,541+5)*0,5*0,6</t>
  </si>
  <si>
    <t>(1,5+2,0)*0,5*(0,6+1,4)*0,5*2</t>
  </si>
  <si>
    <t>(110,541+5)*(0,5+0,6+0,7)</t>
  </si>
  <si>
    <t>(1,5+2,0)*(0,5+0,6)*2</t>
  </si>
  <si>
    <t>(110,541+5)+2,5+3</t>
  </si>
  <si>
    <t>-181227817</t>
  </si>
  <si>
    <t>227,674</t>
  </si>
  <si>
    <t>227,674*1,02 'Přepočtené koeficientem množství</t>
  </si>
  <si>
    <t>(1,57+3,9)*(0,45+0,07+0,095+0,07+0,095)</t>
  </si>
  <si>
    <t>(22,645+84,455+5,5)*(0,45+0,07+0,095+0,07+0,095)</t>
  </si>
  <si>
    <t>"pohled ze dvora - pilířky</t>
  </si>
  <si>
    <t>(2,418+1,26+1,13+1,0+0,5*6+0,48+0,9+0,32+1,02*5+1,04+1,065+1,075+1,035*3+1,03+1,055+1,065+1,025+1,04+1,1)*0,3</t>
  </si>
  <si>
    <t>"viz cementový postřik</t>
  </si>
  <si>
    <t>100,557</t>
  </si>
  <si>
    <t>Vnější jádrová omítka z restaurátorské paropropustné s trassové vápenné omítky včetně postřiku prováděná ručně - specifikace viz legenda</t>
  </si>
  <si>
    <t>"v.č.7 a,b,c,d - ozn  01</t>
  </si>
  <si>
    <t>(22,645-4,6+1,57+84,455-6,5)*(1,29-0,15+1,36-0,15+1,42-0,15+1,52-0,15)/4</t>
  </si>
  <si>
    <t>(2,418+1,26+1,13)*(1,39+0,545+0,43+0,495)*0,5</t>
  </si>
  <si>
    <t>3,185*(0,545+0,43+0,495+0,845+0,375)*0,5</t>
  </si>
  <si>
    <t>(1,0+2,4+0,5)*(0,845+0,375)</t>
  </si>
  <si>
    <t>2,685*(0,845+0,375+1,185+0,375)*0,5</t>
  </si>
  <si>
    <t>(0,5+2,715+0,5+2,745+0,5+2,73+0,5+2,695+0,5+2,705+0,5+5,475+0,9+4,715)*(1,6+1,3)*0,5</t>
  </si>
  <si>
    <t>(0,32+3,53)+(1,3+1,5)*0,5</t>
  </si>
  <si>
    <t>(1,02+3,2)*(1,5+1,35)*0,5</t>
  </si>
  <si>
    <t>(1,04+3,17+1,02+3,21+1,02+3,22+1,02+3,195+1,065+3,145+1,075)*(1,35+1,25)*0,5</t>
  </si>
  <si>
    <t>(3,19+1,035+3,175+1,03+3,155+1,055+3,155+1,065+3,2+1,02+3,245+1,025+3,17+1,04)*(1,25+1,15)*0,5</t>
  </si>
  <si>
    <t>(3,185+1,035+3,22+1,035)*(1,15+1,0)*0,5</t>
  </si>
  <si>
    <t>(3,21+1,0+0,34)*(1,1+0,765)*0,5</t>
  </si>
  <si>
    <t>"pilířky</t>
  </si>
  <si>
    <t>0,545*0,3*2+0,5*2*0,3+0,845*0,3*2+1,185*0,3*2+1,1*0,3*2+0,975*0,3*2+1,065*0,3*2+1,17*0,3*2+0,985*0,3*2+1,01*0,3*2+0,845*0,3*2+1,0*0,3*2</t>
  </si>
  <si>
    <t>0,93*0,3*2+0,925*0,3*2*2+0,915*0,3*2+0,91*0,3*2+1,01*0,3*2+0,82*0,3*2+0,76*0,3*2+0,74*0,3*2</t>
  </si>
  <si>
    <t>0,71*0,3*2+0,765*0,3*2+0,705*0,3*2+0,645*0,3*2+0,785*0,3*2+0,725*0,3*2+0,635*0,3*2</t>
  </si>
  <si>
    <t xml:space="preserve">"v.č.7 a,b,c,d </t>
  </si>
  <si>
    <t>"pohled z ulice - cementová om.</t>
  </si>
  <si>
    <t>5,5*(3,2+1,41+0,15+1,52-0,15)*0,5</t>
  </si>
  <si>
    <t>"v.č.7 a,b,c,d - ozn. O2</t>
  </si>
  <si>
    <t>7,5*1,28+16,0*1,28+(22,645+1,57+84,455+3,9+5,5-4,6)*(1,41+0,44+0,62+1,01)/4</t>
  </si>
  <si>
    <t>Vnější štuková jemná vápenná omítka s trassem paropropustná prováděná ručně - specifikace viz legenda</t>
  </si>
  <si>
    <t>430,563</t>
  </si>
  <si>
    <t>(2,418+1,26+1,13+3,185)</t>
  </si>
  <si>
    <t>1,0+2,4+0,5+2,685</t>
  </si>
  <si>
    <t>(0,5+2,715+0,5+2,745+0,5+2,73+0,5+2,695+0,5+2,705+0,5+5,475+0,9+4,715)</t>
  </si>
  <si>
    <t>0,32+3,53</t>
  </si>
  <si>
    <t>(1,02+3,2)</t>
  </si>
  <si>
    <t>(1,04+3,17+1,02+3,21+1,02+3,22+1,02+3,195+1,065+3,145+1,075)</t>
  </si>
  <si>
    <t>(3,19+1,035+3,175+1,03+3,155+1,055+3,155+1,065+3,2+1,02+3,245+1,025+3,17+1,04)</t>
  </si>
  <si>
    <t>(3,185+1,035+3,22+1,035)</t>
  </si>
  <si>
    <t>(3,21+1,0+0,34)</t>
  </si>
  <si>
    <t>0,3*2*28</t>
  </si>
  <si>
    <t>8,375+110,541</t>
  </si>
  <si>
    <t>Ostatní konstrukce a práce, bourání</t>
  </si>
  <si>
    <t>938111111</t>
  </si>
  <si>
    <t>Čištění zdiva opěr, pilířů, křídel od mechu a jiné vegetace</t>
  </si>
  <si>
    <t>1291539895</t>
  </si>
  <si>
    <t>https://podminky.urs.cz/item/CS_URS_2025_02/938111111</t>
  </si>
  <si>
    <t>"viz jádrová om.</t>
  </si>
  <si>
    <t>(110,541+8,375)*1</t>
  </si>
  <si>
    <t>978021191</t>
  </si>
  <si>
    <t>Otlučení cementových vnitřních ploch stěn, v rozsahu do 100 %</t>
  </si>
  <si>
    <t>-508581309</t>
  </si>
  <si>
    <t>https://podminky.urs.cz/item/CS_URS_2025_02/978021191</t>
  </si>
  <si>
    <t>92,095</t>
  </si>
  <si>
    <t>128,799</t>
  </si>
  <si>
    <t>Přezdívání cihelného zdiva na vápenou maltu s trassem (ozn. C3) - specifikace viz legenda</t>
  </si>
  <si>
    <t>3,9*1,29*0,3</t>
  </si>
  <si>
    <t>(22,645+1,57+84,455+3,9+5,5)*0,3*0,225</t>
  </si>
  <si>
    <t>(1,5*0,25+5,4*0,5)*0,3</t>
  </si>
  <si>
    <t>(2,418+1,26+1,13+1,0+0,5*6+0,48+0,9+0,32+1,02*5+1,04+1,065+1,075+1,035*3+1,03+1,055+1,065+1,025+1,04+1,1)*0,3*0,15</t>
  </si>
  <si>
    <t>(22,645+84,455+5,5)*0,45*0,065</t>
  </si>
  <si>
    <t>-1092669120</t>
  </si>
  <si>
    <t>"viz dozdění hlavy slouplu</t>
  </si>
  <si>
    <t>(22,645+84,455+5,5)*0,45*0,065/0,29/0,14/0,065</t>
  </si>
  <si>
    <t>Přezdívání cihelného zdiva se stupňováním pod sešikmenou hlavu zdiva na vápenocementovou maltu vylepšenou tekutou přísadou na bázi elstomeru (ozn. C5)- specifikace viz legenda</t>
  </si>
  <si>
    <t>(22,645+1,57+84,455+3,9+5,5)*0,3*0,15*0,5</t>
  </si>
  <si>
    <t>-397284751</t>
  </si>
  <si>
    <t>(1,57+3,9)*0,45*0,065</t>
  </si>
  <si>
    <t>57,472*9 'Přepočtené koeficientem množství</t>
  </si>
  <si>
    <t>57,472*19 'Přepočtené koeficientem množství</t>
  </si>
  <si>
    <t>1840103918</t>
  </si>
  <si>
    <t>630267067</t>
  </si>
  <si>
    <t>(110,541+5)*0,7</t>
  </si>
  <si>
    <t>-594215863</t>
  </si>
  <si>
    <t>783827429</t>
  </si>
  <si>
    <t>Krycí (ochranný) nátěr omítek dvojnásobný hladkých omítek hladkých, zrnitých tenkovrstvých nebo štukových stupně členitosti 1 a 2 Příplatek k cenám -7421 až -7427 za biocidní přísadu</t>
  </si>
  <si>
    <t>-1291746095</t>
  </si>
  <si>
    <t>https://podminky.urs.cz/item/CS_URS_2025_02/783827429</t>
  </si>
  <si>
    <t>"viz omítka - U1 - cementový postřik</t>
  </si>
  <si>
    <t>Nátěr renovační barvou na bázi silikátu s minerálními plnidly s preventivní ochranou proti řasám a plísním s vodoodpudivou přísadou (ozn. U1,03) - specifikace viz legenda</t>
  </si>
  <si>
    <t>"viz omítka - U1 - viz cementový postřik</t>
  </si>
  <si>
    <t>131,893*0,3</t>
  </si>
  <si>
    <t>(22,645+1,57+84,455+3,9+5,5-4,6)*(1,41+0,44+0,62+1,01)/4</t>
  </si>
  <si>
    <t>5,5*(1,41+1,7)*0,5</t>
  </si>
  <si>
    <t>49</t>
  </si>
  <si>
    <t>Nátěr renovační barvou na bázi silikátu s minerálními plnidly (ozn. 01,02) - specifikace viz legenda</t>
  </si>
  <si>
    <t>"odpočet nátěru O3</t>
  </si>
  <si>
    <t>-131,893*0,3</t>
  </si>
  <si>
    <t>-(22,645+1,57+84,455+3,9+5,5-4,6)*(1,41+0,44+0,62+1,01)/4</t>
  </si>
  <si>
    <t>-5,5*(1,41+1,7)*0,5</t>
  </si>
  <si>
    <t>04 - Ohradní zeď - č.10</t>
  </si>
  <si>
    <t xml:space="preserve">    772 - Podlahy z kamene</t>
  </si>
  <si>
    <t>-1634576100</t>
  </si>
  <si>
    <t>"v.č.9 a,b,c,d</t>
  </si>
  <si>
    <t>(2,599+2,729+2,716+2,729+2,698+2,698+2,734+2,711+2,716+2,72+2,698+2,72+2,707+2,734+2,7+2,758+3,06+3,15+3,15+3,085)*0,5</t>
  </si>
  <si>
    <t>(0,5*17+0,51+0,445+0,6)*0,5</t>
  </si>
  <si>
    <t>1,5*0,5</t>
  </si>
  <si>
    <t>1*1</t>
  </si>
  <si>
    <t>2032905220</t>
  </si>
  <si>
    <t>(2,599+2,729+2,716+2,729+2,698+2,698+2,734+2,711+2,716+2,72+2,698+2,72+2,707+2,734+2,7+2,758+3,06+3,15+3,15+3,085)*0,5*0,7</t>
  </si>
  <si>
    <t>(0,5*17+0,51+0,445+0,6)*0,5*0,7</t>
  </si>
  <si>
    <t>1,5*0,5*(0,7+1,5)*0,5</t>
  </si>
  <si>
    <t>777563237</t>
  </si>
  <si>
    <t>1*1*1,5</t>
  </si>
  <si>
    <t>1324998337</t>
  </si>
  <si>
    <t>6,937</t>
  </si>
  <si>
    <t>2135096549</t>
  </si>
  <si>
    <t>23,878+1,5-0,5</t>
  </si>
  <si>
    <t>-1087791035</t>
  </si>
  <si>
    <t>24,878*(20-10)</t>
  </si>
  <si>
    <t>1891850583</t>
  </si>
  <si>
    <t>"v.č.9 a,b,c,d - ornice zpět</t>
  </si>
  <si>
    <t>-705458853</t>
  </si>
  <si>
    <t>24,878*1,75</t>
  </si>
  <si>
    <t>-2135204449</t>
  </si>
  <si>
    <t>-1*1*1</t>
  </si>
  <si>
    <t>-1464047553</t>
  </si>
  <si>
    <t>6,937/0,2</t>
  </si>
  <si>
    <t>901187793</t>
  </si>
  <si>
    <t>34,685</t>
  </si>
  <si>
    <t>-1079065471</t>
  </si>
  <si>
    <t>34,685*0,03*1,03</t>
  </si>
  <si>
    <t>1065480278</t>
  </si>
  <si>
    <t>(2,599+2,729+2,716+2,729+2,698+2,698+2,734+2,711+2,716+2,72+2,698+2,72+2,707+2,734+2,7+2,758+3,06+3,15+3,15+3,085)*0,5*0,6</t>
  </si>
  <si>
    <t>(0,5*17+0,51+0,445+0,6)*0,5*0,6</t>
  </si>
  <si>
    <t>1,5*0,5*(0,6+1,4)*0,5</t>
  </si>
  <si>
    <t>1*1*1</t>
  </si>
  <si>
    <t>(2,599+2,729+2,716+2,729+2,698+2,698+2,734+2,711+2,716+2,72+2,698+2,72+2,707+2,734+2,7+2,758+3,06+3,15+3,15+3,085)*(0,5+0,6+0,7)</t>
  </si>
  <si>
    <t>(0,5*17+0,51+0,445+0,6)*(0,5+0,6+0,7)</t>
  </si>
  <si>
    <t>1,5*(0,5+0,6)*2</t>
  </si>
  <si>
    <t>1*1*6</t>
  </si>
  <si>
    <t>1467209340</t>
  </si>
  <si>
    <t>127,861</t>
  </si>
  <si>
    <t>(2,599+2,729+2,716+2,729+2,698+2,698+2,734+2,711+2,716+2,72+2,698+2,72+2,707+2,734+2,7+2,758+3,06+3,15+3,15+3,085)</t>
  </si>
  <si>
    <t>(0,5*17+0,51+0,445+0,6)</t>
  </si>
  <si>
    <t>"propojení vsaku+vsak</t>
  </si>
  <si>
    <t>1,5+2</t>
  </si>
  <si>
    <t>"v.č.9 a,b,c,d - ozn H7</t>
  </si>
  <si>
    <t>(3,729+3,151+3,132+2,841+2,702+2,734+2,707+2,72+2,698+2,72+2,716+2,711)*(0,43+0,18+0,19+0,05+0,1)</t>
  </si>
  <si>
    <t>(2,734+2,702+2,694+2,729+2,716+2,722+2,722)*(0,43+0,18+0,19+0,05+0,1)</t>
  </si>
  <si>
    <t>"v.č.9 a,b,c,d - ozn  C4</t>
  </si>
  <si>
    <t>(2,599+2,729+2,716+2,729+2,698+2,698+2,734+2,711+2,716+2,72)*0,3</t>
  </si>
  <si>
    <t>(2,698+2,72+2,707+2,734+2,7+2,758+3,06+3,15+3,085)*0,3</t>
  </si>
  <si>
    <t>0,5*0,18*19</t>
  </si>
  <si>
    <t xml:space="preserve">"v.č.9 a,b,c,d </t>
  </si>
  <si>
    <t>"viz postřik</t>
  </si>
  <si>
    <t>68,41</t>
  </si>
  <si>
    <t>622R22002</t>
  </si>
  <si>
    <t>Vyspravení fasády jádrovou omítkou z restaurátorské paropropustné s trassové vápenné omítky prováděná ručně ozn. O4 (včetně odstranění cementového štuku) - specifikace viz legenda</t>
  </si>
  <si>
    <t>485817285</t>
  </si>
  <si>
    <t>"ozn.O4  - pohled z ulice</t>
  </si>
  <si>
    <t>3,729*(1,2+1,4)*0,5+3,151*(1,2+0,5)*0,5+0,5*1,0+3,132*(0,45+0,1)*0,5+0,5*0,6+2,841*(0,25++0,3)*0,5+0,5*0,8</t>
  </si>
  <si>
    <t>2,702*(0,3+0,2)*0,5+0,5*0,5+2,734*0,1+0,5*0,5+2,707*0,2+0,5*0,5+2,72*0,2+0,5*0,5+0,5*0,5+0,5*0,5+2,72*0,5*0,5</t>
  </si>
  <si>
    <t>2,716*0,2+2,734*0,15+2,702*(0,5+0,6)*0,5+2,694*0,2+2,716*0,8*0,5+0,5*1,5+0,5*1,1+2,722*0,6</t>
  </si>
  <si>
    <t>"sloupky</t>
  </si>
  <si>
    <t>0,5*0,385*2*11+1,18*0,05*2*11</t>
  </si>
  <si>
    <t>"ozn.O4  - pohled ze dvora</t>
  </si>
  <si>
    <t>2,599*0,65+0,5*1,0+2,729*(1,0+1,2)*0,5+0,5*1,4+2,716*0,6+2,698*0,35+2,698*(0,7+0,5)*0,5+2,711*0,15</t>
  </si>
  <si>
    <t>2,716*0,3+2,72*0,4+2,698*0,15+0,5*0,5+2,72*0,1*0,5+0,5*0,35+0,5*0,35+2,734*0,2+0,5*0,6+2,7*0,4+0,5*0,7</t>
  </si>
  <si>
    <t>2,758*0,4+0,5*0,6+3,06*0,35+0,5*0,9+3,15*0,8+0,5*1,6+3,085*1,1+0,445*0,7</t>
  </si>
  <si>
    <t>2,16*0,12*2*11</t>
  </si>
  <si>
    <t>"v.č.9 a,b,c,d - ozn  01</t>
  </si>
  <si>
    <t>3,729*0,25+1*0,5*0,5+0,5*1,75+3,151*0,8*0,5+0,5*0,9+3,132*(0,9+1,25)*0,5+0,5*1,1+2,841*0,9+0,5*0,9</t>
  </si>
  <si>
    <t>2,702*(0,9+1)*0,5+0,5*1,1+2,734*(1,2+1,3)*0,5+0,5*1,3+(2,707+0,5+2,72+0,5+2,698+0,5)*1,25</t>
  </si>
  <si>
    <t>2,72*(1,0+0,8+1,1)/3+0,5*1,7+2,716*(1,1+1)*0,5+0,5*1,7+2,711*1,25+0,5*1,7+2,734*(1,3+0,95)*0,5+0,5*1,7</t>
  </si>
  <si>
    <t>2,702*(1,0+0,7)*0,5+0,5*1,7+2,694*(1,2+0,95+1,2)/3+0,5*1,7+2,729*1,25+0,5*1,75+2,716*(1,25+0,65)*0,5</t>
  </si>
  <si>
    <t>2,722*(0,25+0,2+0,7)/3+0,5*0,7+0,5*0,2+2,722*0,75</t>
  </si>
  <si>
    <t>2,599*(1,3+1,4)*0,5+0,5*1,6+2,729*(1,25+0,8)*0,5+0,5*1,0+2,716*(1,2+2,0)*0,5+0,5*2,4+2,729*2,1+0,5*2,5+2,698*(2+1,8)*0,5+0,5*2,4</t>
  </si>
  <si>
    <t>2,698*(1,4+1,7)*0,5+0,5*2,4+2,734*(1,7+2,1)*0,5+0,5*2,4+2,711*(2,0+1,9)*0,5+0,5*2,4+2,716*(1,9+1,8)*0,5+0,5*2,4+2,72*(1,85+1,7)*0,5+0,5*2,4</t>
  </si>
  <si>
    <t>2,698*(1,9+2,0)*0,5+0,5*1,9+2,72*(1,9+2,1)*0,5+0,5*2,1+2,707*2,1+0,5*2,1+2,734*(2,0+1,85)*0,5+0,5*2,0+2,7*(1,7+1,5)*0,5+0,5*1,7</t>
  </si>
  <si>
    <t>2,758*(1,5+1,6)*0,5+0,5*1,8+3,06*(1,85+1,5)*0,5+0,5*1,5+3,15*(1,45+0,8)*0,5+0,5*0,75+3,085*(0,7+1,0)*0,5+0,5*1,3+0,6*2,3</t>
  </si>
  <si>
    <t>0,5*0,385*2*8+1,18*0,05*2*8+2,16*0,12*2*8</t>
  </si>
  <si>
    <t>"v.č.9</t>
  </si>
  <si>
    <t>"pohled z nádvoří - sokl</t>
  </si>
  <si>
    <t>28*0,66+16*(0,66+0,3)*0,5+16,5*(0,5+0,25)*0,5</t>
  </si>
  <si>
    <t>"viz jádrová omítka ozn. O1+ vyspravená fasáda O4</t>
  </si>
  <si>
    <t>210,643+58,576</t>
  </si>
  <si>
    <t>622R21004</t>
  </si>
  <si>
    <t>Příplatek za vytvoření nuty výšky 40 mm pro přerušení vzlínání vody</t>
  </si>
  <si>
    <t>(2,599+2,729+2,716+2,729+2,698+2,698+2,734+2,711+2,716+2,72+2,698+2,72+2,707+2,734+2,7+2,758+3,06+3,15+3,085)</t>
  </si>
  <si>
    <t>3,729+3,151+3,132+2,841+2,702+2,734+2,707+2,72+2,698+2,72+2,716+2,711+2,734+2,702+2,694+2,729+2,716+2,722</t>
  </si>
  <si>
    <t>2,722+0,5*17+0,51</t>
  </si>
  <si>
    <t>"viz postřik + jádrová omítka</t>
  </si>
  <si>
    <t>58,576+210,643</t>
  </si>
  <si>
    <t>(2,599+2,729+2,716+2,729+2,698+2,698+2,734+2,711+2,716+2,72+2,698+2,72+2,707+2,734+2,7+2,758+3,06+3,15+3,15+3,085)*1*2</t>
  </si>
  <si>
    <t>(0,5*17+0,51+0,445+0,6)*1*2</t>
  </si>
  <si>
    <t>8,5*4</t>
  </si>
  <si>
    <t>955R2014</t>
  </si>
  <si>
    <t>Stávající přístřešek na elektrorozvaděč ozn. Pv/14 , (vyspravení) - specifikace viz tabulka prvků</t>
  </si>
  <si>
    <t>ks</t>
  </si>
  <si>
    <t>-1805382445</t>
  </si>
  <si>
    <t>961044111</t>
  </si>
  <si>
    <t>Bourání základů z betonu prostého</t>
  </si>
  <si>
    <t>1705886352</t>
  </si>
  <si>
    <t>https://podminky.urs.cz/item/CS_URS_2025_02/961044111</t>
  </si>
  <si>
    <t>"v.č.9 - betonový prah</t>
  </si>
  <si>
    <t>42*0,6*0,3</t>
  </si>
  <si>
    <t>414351980</t>
  </si>
  <si>
    <t>Přezdívání cihelného zdiva na vápenocementovou maltu vylepšenou tekutou přísadou na bázi elastomeru (ozn.C4) specifikace viz legenda</t>
  </si>
  <si>
    <t>(2,599+2,729+2,716+2,729+2,698+2,698+2,734+2,711+2,716+2,72)*0,2*0,3</t>
  </si>
  <si>
    <t>(2,698+2,72+2,707+2,734+2,7+2,758+3,06+3,15+3,085)*0,2*0,3</t>
  </si>
  <si>
    <t>0,5*0,2*0,3*19</t>
  </si>
  <si>
    <t>985R23107</t>
  </si>
  <si>
    <t>Přezdívání cihelného zdiva na vápenocementovou maltu vylepšenou tekutou přísadou na bázi elastomeru (ozn.H7) - specifikace viz legenda</t>
  </si>
  <si>
    <t>-1776952833</t>
  </si>
  <si>
    <t>(3,729+3,151+3,132+2,841+2,702+2,734+2,707+2,72+2,698+2,72+2,716+2,711)*0,43*0,18</t>
  </si>
  <si>
    <t>(2,734+2,702+2,694+2,729+2,716+2,722+2,722)*0,43*0,18</t>
  </si>
  <si>
    <t>1419721434</t>
  </si>
  <si>
    <t>"viz přezdívání</t>
  </si>
  <si>
    <t>(4,147/0,29/0,14/0,065)</t>
  </si>
  <si>
    <t>42,973*9 'Přepočtené koeficientem množství</t>
  </si>
  <si>
    <t>42,973*19 'Přepočtené koeficientem množství</t>
  </si>
  <si>
    <t>1980461635</t>
  </si>
  <si>
    <t>-1554978683</t>
  </si>
  <si>
    <t>(2,599+2,729+2,716+2,729+2,698+2,698+2,734+2,711+2,716+2,72+2,698+2,72+2,707+2,734+2,7+2,758+3,06+3,15+3,15+3,085)*0,7</t>
  </si>
  <si>
    <t>(0,5*17+0,51+0,445+0,6)*0,7</t>
  </si>
  <si>
    <t>-77343920</t>
  </si>
  <si>
    <t>772</t>
  </si>
  <si>
    <t>Podlahy z kamene</t>
  </si>
  <si>
    <t>772R0003</t>
  </si>
  <si>
    <t>Oprava stávající kamenné pískovcové stříšky - odborné restaurování ozn. Pv/3 ,rozm. 620x620 mm,tl. 50 mm - specifikace viz tabulka prvků + restaurátorský záměr</t>
  </si>
  <si>
    <t>291306177</t>
  </si>
  <si>
    <t>"viz tabulka prvků Pv/03</t>
  </si>
  <si>
    <t>772R0004</t>
  </si>
  <si>
    <t>Stávající poškozená kamenná hlava sloupku nahrazena novou kamennou hlavou (tvar a rozměr dle původní) ozn. Pv/4 ,rozm.cca 620x620 mm,tl. 50 mm - specifikace viz tabulka prvků + restaurátorský záměr</t>
  </si>
  <si>
    <t>-1429440484</t>
  </si>
  <si>
    <t>"viz tabulka prvků Pv/04</t>
  </si>
  <si>
    <t>772R0005</t>
  </si>
  <si>
    <t>Stávající betonová hlava sloupku nahrazena novou kamennou hlavou (tvar a rozměr dle původní) ozn. Pv/5 ,rozm.cca 630x630 mm,tl. 50 mm - specifikace viz tabulka prvků + restaurátorský záměr</t>
  </si>
  <si>
    <t>-429496570</t>
  </si>
  <si>
    <t>"viz tabulka prvků Pv/5</t>
  </si>
  <si>
    <t>998772101</t>
  </si>
  <si>
    <t>Přesun hmot pro kamenné dlažby, obklady schodišťových stupňů a soklů stanovený z hmotnosti přesunovaného materiálu vodorovná dopravní vzdálenost do 50 m základní v objektech výšky do 6 m</t>
  </si>
  <si>
    <t>1103761860</t>
  </si>
  <si>
    <t>https://podminky.urs.cz/item/CS_URS_2025_02/998772101</t>
  </si>
  <si>
    <t>"viz omítka - U2,3</t>
  </si>
  <si>
    <t>50</t>
  </si>
  <si>
    <t>Nátěr renovační barvou na bázi silikátu s minerálními plnidly s preventivní ochranou proti řasám a plísním s vodoodpudivou přísadou (ozn. U2,3,O3) - specifikace viz legenda</t>
  </si>
  <si>
    <t>"ozn. O3</t>
  </si>
  <si>
    <t>0,5*0,3*19</t>
  </si>
  <si>
    <t>(3,729+3,151+3,132+2,841+2,702+2,734+2,707+2,72+2,698+2,72+2,716+2,711)*0,3</t>
  </si>
  <si>
    <t>(2,734+2,702+2,694+2,729+2,716+2,722+2,722)*0,3</t>
  </si>
  <si>
    <t>0,5*19*0,3</t>
  </si>
  <si>
    <t>51</t>
  </si>
  <si>
    <t>Nátěr renovační barvou na bázi silikátu s minerálními plnidly (ozn. 01,04) - specifikace viz legenda</t>
  </si>
  <si>
    <t>05 - Ohradní zeď - č.11</t>
  </si>
  <si>
    <t xml:space="preserve">    767 - Konstrukce zamecnicke</t>
  </si>
  <si>
    <t>-1950521848</t>
  </si>
  <si>
    <t>"v.č.10 a,b,c,d</t>
  </si>
  <si>
    <t>(1,94+1,975+0,53+1,015+2,325+0,875+2,33+0,845+2,38+2,375+0,8+2,375+0,8+2,395+0,8)*0,5</t>
  </si>
  <si>
    <t>(2,44+0,8+2,335+0,8+2,39+0,8+2,455+0,8+2,455+0,8+2,235+0,8+2,575+0,5+2,71+0,5)*0,5</t>
  </si>
  <si>
    <t>(2,655+0,5+2,655+0,5+2,68+0,5+2,67+0,5+2,65+0,5+2,57+0,8+0,88)*0,5</t>
  </si>
  <si>
    <t>(0,85+0,78+1,21+1,155+0,793+2,414+0,75+2,38+1,158)*0,5</t>
  </si>
  <si>
    <t>(3,54+3,79)*0,5</t>
  </si>
  <si>
    <t>-381637518</t>
  </si>
  <si>
    <t>(1,94+1,975+0,53+1,015+2,325+0,875+2,33+0,845+2,38+2,375+0,8+2,375+0,8+2,395+0,8)*0,5*0,7</t>
  </si>
  <si>
    <t>(2,44+0,8+2,335+0,8+2,39+0,8+2,455+0,8+2,455+0,8+2,235+0,8+2,575+0,5+2,71+0,5)*0,5*0,7</t>
  </si>
  <si>
    <t>(2,655+0,5+2,655+0,5+2,68+0,5+2,67+0,5+2,65+0,5+2,57+0,8+0,88)*0,5*0,7</t>
  </si>
  <si>
    <t>(0,85+0,78+1,21+1,155+0,793+2,414+0,75+2,38+1,158)*0,5*0,7</t>
  </si>
  <si>
    <t>(3,54+3,79)*0,5*0,7</t>
  </si>
  <si>
    <t>1841527404</t>
  </si>
  <si>
    <t>-1655390038</t>
  </si>
  <si>
    <t>9,154</t>
  </si>
  <si>
    <t>-463414181</t>
  </si>
  <si>
    <t>31,638+1,5-0,5</t>
  </si>
  <si>
    <t>-413362705</t>
  </si>
  <si>
    <t>32,638*(20-10)</t>
  </si>
  <si>
    <t>1256267212</t>
  </si>
  <si>
    <t>-451461300</t>
  </si>
  <si>
    <t>32,638*1,75</t>
  </si>
  <si>
    <t>-871394051</t>
  </si>
  <si>
    <t>-1396500651</t>
  </si>
  <si>
    <t>9,154/0,2</t>
  </si>
  <si>
    <t>45,77</t>
  </si>
  <si>
    <t>-1795196730</t>
  </si>
  <si>
    <t>45,77*0,03*1,03</t>
  </si>
  <si>
    <t>-1185536358</t>
  </si>
  <si>
    <t>(1,94+1,975+0,53+1,015+2,325+0,875+2,33+0,845+2,38+2,375+0,8+2,375+0,8+2,395+0,8)*0,5*0,6</t>
  </si>
  <si>
    <t>(2,44+0,8+2,335+0,8+2,39+0,8+2,455+0,8+2,455+0,8+2,235+0,8+2,575+0,5+2,71+0,5)*0,5*0,6</t>
  </si>
  <si>
    <t>(2,655+0,5+2,655+0,5+2,68+0,5+2,67+0,5+2,65+0,5+2,57+0,8+0,88)*0,5*0,6</t>
  </si>
  <si>
    <t>(0,85+0,78+1,21+1,155+0,793+2,414+0,75+2,38+1,158)*0,5*0,6</t>
  </si>
  <si>
    <t>(3,54+3,79)*0,5*0,6</t>
  </si>
  <si>
    <t>(1,94+1,975+0,53+1,015+2,325+0,875+2,33+0,845+2,38+2,375+0,8+2,375+0,8+2,395+0,8)*(0,5+0,6+0,7)</t>
  </si>
  <si>
    <t>(2,44+0,8+2,335+0,8+2,39+0,8+2,455+0,8+2,455+0,8+2,235+0,8+2,575+0,5+2,71+0,5)*(0,5+0,6+0,7)</t>
  </si>
  <si>
    <t>(2,655+0,5+2,655+0,5+2,68+0,5+2,67+0,5+2,65+0,5+2,57+0,8+0,88)*(0,5+0,6+0,7)</t>
  </si>
  <si>
    <t>(0,85+0,78+1,21+1,155+0,793+2,414+0,75+2,38+1,158)*(0,5+0,6+0,7)</t>
  </si>
  <si>
    <t>(3,54+3,79)*(0,5+0,6+0,7)</t>
  </si>
  <si>
    <t>-937881864</t>
  </si>
  <si>
    <t>167,763</t>
  </si>
  <si>
    <t>"v.š.10 a,b,c,d,</t>
  </si>
  <si>
    <t>(1,94+1,975+0,53+1,015+2,325+0,875+2,33+0,845+2,38+2,375+0,8+2,375+0,8+2,395+0,8)</t>
  </si>
  <si>
    <t>(2,44+0,8+2,335+0,8+2,39+0,8+2,455+0,8+2,455+0,8+2,235+0,8+2,575+0,5+2,71+0,5)</t>
  </si>
  <si>
    <t>(2,655+0,5+2,655+0,5+2,68+0,5+2,67+0,5+2,65+0,5+2,57+0,8+0,88)</t>
  </si>
  <si>
    <t>(0,85+0,78+1,21+1,155+0,793+2,414+0,75+2,38+1,158)</t>
  </si>
  <si>
    <t>(3,54+3,79)</t>
  </si>
  <si>
    <t>311R31106</t>
  </si>
  <si>
    <t>Zdivo nosné z cihel dl 290 mm pevnosti P 7 až 15 na vápennou zdící maltu s trassem (ozn C6) - specifikace viz legenda</t>
  </si>
  <si>
    <t>139468042</t>
  </si>
  <si>
    <t xml:space="preserve">"v.č.10 a,b,c,d - ozn  C6 </t>
  </si>
  <si>
    <t>(0,8*4+0,78+0,793)*0,36*0,35</t>
  </si>
  <si>
    <t>"v.č.10 a,b,c,d - ozn  U2</t>
  </si>
  <si>
    <t>(4,235+2,675+1,345+1,35+0,985+1,070+2,685+2,65+2,67+2,68+2,65+2,65+2,71+2,67+2,66+2,685+2,71+2,7+2,69)*(0,18+0,45+0,18+0,05+0,05)</t>
  </si>
  <si>
    <t>(2,66+2,7+2,67+2,89+2,825+2,705+3,725+0,8)*(0,18+0,45+0,18+0,05+0,05)</t>
  </si>
  <si>
    <t>"pohled z nádvoří - sloupky - ozn. U1</t>
  </si>
  <si>
    <t>(1,015+0,875+0,845+0,85+0,8+0,8+0,8+0,8+0,8+0,8+0,8+0,8+0,8)*0,36</t>
  </si>
  <si>
    <t>"sokl - ozn . U3</t>
  </si>
  <si>
    <t>(2,325+2,33+2,38+2,375+2,395+2,44+2,335+2,39+2,455+2,455+2,235+2,414)*(0,265+0,15+0,03)</t>
  </si>
  <si>
    <t xml:space="preserve">"v.č.10 b,d </t>
  </si>
  <si>
    <t>77,953</t>
  </si>
  <si>
    <t>2,68*1,0+0,5*1,6+2,655*0,9+0,5*1,4+2,655*1,1+0,5*1,5+2,71*0,9+0,5*1,4+2,67*0,75+0,5*1,4+2,66*0,9+0,5*1,25+2,685*0,65</t>
  </si>
  <si>
    <t>0,5*0,8+2,71*0,3+0,5*0,6+2,7*0,4+0,5*0,65+2,69*0,2+0,5*0,8+2,66*0,25+0,5*0,5+2,7*0,2+0,5*0,9+2,67*0,3+0,5*0,6+2,89*0,6</t>
  </si>
  <si>
    <t>0,5*1,2+2,705*0,7+0,5*1,5+3,725*1,0</t>
  </si>
  <si>
    <t>"ozn.O4  - pohled z  nádvoří</t>
  </si>
  <si>
    <t>(0,53+1,015)*1,4+2,325*1,5+0,875*1,6+0,5*0,5+2,33*0,65+2,375*0,6+2,375*0,35+2,44*0,2+0,8*0,15+2,335*0,25+0,8*0,1+2,39*0,4</t>
  </si>
  <si>
    <t>0,8*0,1+2,455*0,4+0,8*0,25+2,455*0,75+0,8*0,7+2,235*1,0+0,8*0,9+2,575*0,7</t>
  </si>
  <si>
    <t>"v.č.10 a,b,c,d - ozn  O1</t>
  </si>
  <si>
    <t>124,487</t>
  </si>
  <si>
    <t>"v.č.10 d - ozn. O2</t>
  </si>
  <si>
    <t>86,547</t>
  </si>
  <si>
    <t>"v.č.10, a,b,c,d  - ozn. O3</t>
  </si>
  <si>
    <t>54,073</t>
  </si>
  <si>
    <t>"viz jádrová omítka + vyspravená fasáda O4</t>
  </si>
  <si>
    <t>265,107+58,131</t>
  </si>
  <si>
    <t>(4,235+0,5*22+0,515+2,675+1,345+1,35+0,985+1,070+2,685+2,65+2,67+2,68+2,65+2,65+2,71+2,67+2,66+2,685+2,71+2,7+2,69)</t>
  </si>
  <si>
    <t>(2,66+2,7+2,67+2,89+2,825+2,705+3,725+0,8)</t>
  </si>
  <si>
    <t>"viz štuková jemná omítka</t>
  </si>
  <si>
    <t>323,238</t>
  </si>
  <si>
    <t>(1,94+1,975+0,53+1,015+2,325+0,875+2,33+0,845+2,38+2,375+0,8+2,375+0,8+2,395+0,8)*1,0</t>
  </si>
  <si>
    <t>(2,44+0,8+2,335+0,8+2,39+0,8+2,455+0,8+2,455+0,8+2,235+0,8+2,575+0,5+2,71+0,5)*1,0</t>
  </si>
  <si>
    <t>(2,655+0,5+2,655+0,5+2,68+0,5+2,67+0,5+2,65+0,5+2,57+0,8+0,88)*1,0</t>
  </si>
  <si>
    <t>(0,85+0,78+1,21+1,155+0,793+2,414+0,75+2,38+1,158)*1,0</t>
  </si>
  <si>
    <t>(4,235+0,5*22+0,515+2,675+1,345+1,35+0,985+1,070+2,685+2,65+2,67+2,68+2,65+2,65+2,71+2,67+2,66+2,685+2,71+2,7+2,69)*1,0</t>
  </si>
  <si>
    <t>(2,66+2,7+2,67+2,89+2,825+2,705+3,725+0,8)*1,0</t>
  </si>
  <si>
    <t>955R2000</t>
  </si>
  <si>
    <t>955R1013</t>
  </si>
  <si>
    <t>Stávající dvířka plynoměru ozn. Pv/13 , (panty promazat,očistit,odrezit,natřít) - specifikace viz tabulka prvků</t>
  </si>
  <si>
    <t>1917406538</t>
  </si>
  <si>
    <t>"v.č.10 a,b,c,d - ozn  01</t>
  </si>
  <si>
    <t>0,53*2,4+2,33*0,9+2,38*1,465+0,845*2,0+0,5*0,5+0,75*2,1+0,5*0,5+2,375*0,9+0,8*2,1+0,5*0,5+2,375*1,4+0,8*2,3+0,5*0,5</t>
  </si>
  <si>
    <t>2,395*1,7+0,8*2,1+2,44*1,5+0,8*2,05+2,335*1,5+0,8*2,1+0,5*0,5+2,39*1,4+0,8*2,1+2,455*1,4+0,8*1,9+0,5*0,5+2,455*1,2</t>
  </si>
  <si>
    <t>0,8*1,6+0,5*0,5+2,235*0,8+0,8*1,2+0,5*0,5+2,575*1,5+0,5*1,5</t>
  </si>
  <si>
    <t>1,4*0,36*2*2+1,4*0,36+1,6*0,36+1,5*0,36*2+1,6*0,36*2+1,5*0,36*6+(1,4+1,2)*0,36+1*0,36*2+0,65*0,36+(1,3+1,5+1,5)*0,05</t>
  </si>
  <si>
    <t>2,675*1,15+0,5*1,7*3+0,985*1,3+1,07*1,1+0,5*1,7*4+(2,685+2,65+2,67)*1,2+2,68*0,1+2,655*0,25+0,5*0,25+2,655*0,175</t>
  </si>
  <si>
    <t>0,5*0,15+2,71*0,3+0,5*0,35+2,67*0,4+0,5*0,3+2,66*0,3+0,5*0,45+2,685*0,5+0,5*0,7+2,71*0,9+0,5*1,0+2,7*0,85</t>
  </si>
  <si>
    <t>0,5*1,0+2,69*0,95+0,5*0,9+2,66*1,0+0,5*1,15+2,7*1,2+0,5*0,65+2,67*0,9+0,5*1,1+2,89*0,8+0,5*0,5+2,825*1,15+0,5*1,7</t>
  </si>
  <si>
    <t>2,705*0,6+0,5*0,3+3,725*0,1</t>
  </si>
  <si>
    <t xml:space="preserve">"v.č.10, a,b,c,d </t>
  </si>
  <si>
    <t>1,94*0,4+1,975*0,44+2,33*(0,53+0,265)+0,845*0,53+2,38*((0,53+0,65)*0,5+0,265)+0,75*0,65+2,375*((0,65+0,7)*0,5+0,265)+0,8*0,7</t>
  </si>
  <si>
    <t>2,375*((0,55+0,65)*0,5+0,265)+0,8*0,65+2,395*((0,65+0,45)*0,5+0,265)+0,8*0,45+2,44*((0,45+0,6)*0,5+0,265)+0,8*0,65</t>
  </si>
  <si>
    <t>2,335*(0,55+0,265)+0,8*0,55+2,39*(0,5+0,265)+0,8*0,5+2,455*(0,5+0,265)+0,8*0,5+2,455*((0,5+0,6)*0,5)+0,265+0,8*0,6+2,235*((0,65+0,5)*0,5+0,265)</t>
  </si>
  <si>
    <t>"pohled z ulice - sokl</t>
  </si>
  <si>
    <t>4,235*0,2+2,675*(0,2+0,35)*0,5+2,695*0,35+0,985*(0,35+0,45)*0,5+1,07*(0,45+0,35)*0,5+2,685*0,35+2,65*(0,35+0,4)*0,5+2,67*0,4</t>
  </si>
  <si>
    <t>0,7*0,2+0,7*0,3+0,7*0,3+0,7*0,35*2+0,7*0,4*8+0,7*0,3*4+0,7*0,29+0,7*0,2*2+0,7*0,15*3+0,7*0,12+0,7*0,2</t>
  </si>
  <si>
    <t>(2,68+2,655+2,655+2,71+2,67+2,66+2,685+2,71)*0,4+2,7*(0,4+0,3)*0,5+2,69*(0,3+0,29)*0,5+2,66*(0,29+0,25)*0,5</t>
  </si>
  <si>
    <t>2,67*0,25+2,89*(0,25+0,2)*0,5+2,825*(0,15+0,1)*0,5+2,705*(0,1+0,2)*0,5+(3,725+0,8)*(0,2+0,34)*0,5+1,99*(0,15+0,3)*0,5+1,915*(0,3+0,1)*0,5</t>
  </si>
  <si>
    <t xml:space="preserve">"v.č.10 a,b,c,d </t>
  </si>
  <si>
    <t>"v.č.10 a,b,c,d - ozn  C4</t>
  </si>
  <si>
    <t>(0,845+0,9+0,8*2+0,75)*0,36*1,2</t>
  </si>
  <si>
    <t>"v.č.10 a,b,c,d - ozn  H7</t>
  </si>
  <si>
    <t>(4,235+2,675+1,345+1,35+0,985+1,070+2,685+2,65+2,67+2,68+2,65+2,65+2,71+2,67+2,66+2,685+2,71+2,7+2,69)*0,18*0,45</t>
  </si>
  <si>
    <t>(2,66+2,7+2,67+2,89+2,825+2,705+3,725+0,8)*0,18*0,45</t>
  </si>
  <si>
    <t>(2,325+2,33+2,38+2,375+2,395+2,44+2,335+2,39+2,455+2,455+2,235+2,414)*0,265*0,15</t>
  </si>
  <si>
    <t>1217493688</t>
  </si>
  <si>
    <t>6,597/0,29/0,14/0,065</t>
  </si>
  <si>
    <t>-1702813456</t>
  </si>
  <si>
    <t>2,71*2,3+0,5*2,7++2,656*2,3+0,5*2,7+2,655*2,3+0,5*2,75+2,655*2,3+0,5*2,7+2,68*2,35+0,5*2,8+2,67*2,25+0,5*2,6+2,65*2,2+0,5*2,65</t>
  </si>
  <si>
    <t>2,57*2,1+0,8*1,8+0,5*0,5+0,88*1,75+0,85*1,8+0,78*1,6+0,5*0,5+2,365*1,8+0,793*1,8+0,5*0,5+2,414*1,7+0,75*1,8+0,5*0,5+2,38*1,9+1,158*1,9</t>
  </si>
  <si>
    <t>1,9*0,36+1,7*0,36*2*2+(1,7+1,8)*0,36</t>
  </si>
  <si>
    <t>1521278395</t>
  </si>
  <si>
    <t>696301396</t>
  </si>
  <si>
    <t>"v.č.10b</t>
  </si>
  <si>
    <t>4,235*1,1*0,395+2,675*1,1*0,395+2,695*1,1*0,395+2,825*1,15*0,395</t>
  </si>
  <si>
    <t>2,33*0,38*0,265+2,38*0,5*0,265+2,375*0,5*0,265+2,375*0,35*0,265+2,395*0,35*0,265+2,44*0,35*0,265+2,335*0,40*0,265</t>
  </si>
  <si>
    <t>2,39*0,33*0,265+2,455*0,32*0,265+2,455*0,35*0,265+2,235*0,35*0,265</t>
  </si>
  <si>
    <t>Dozdění hlavy sloupku z plné pálené cihly na vápenocementovou maltu vylepšenou tekutou přísadou na bázi elastomeru (ozn.H9) - specifikace viz legenda</t>
  </si>
  <si>
    <t>-108727804</t>
  </si>
  <si>
    <t>"v.č.10 a,b,c,d - ozn  H9</t>
  </si>
  <si>
    <t>(1,015+0,875+0,845+0,9+0,8*10+0,78+0,793+0,75+1,158)*0,39*0,065</t>
  </si>
  <si>
    <t>-996960818</t>
  </si>
  <si>
    <t>"viz dozdění hlavy sloupku</t>
  </si>
  <si>
    <t>0,383/0,29/0,14/0,065</t>
  </si>
  <si>
    <t>46,725*9 'Přepočtené koeficientem množství</t>
  </si>
  <si>
    <t>46,725*19 'Přepočtené koeficientem množství</t>
  </si>
  <si>
    <t>1375131402</t>
  </si>
  <si>
    <t>767</t>
  </si>
  <si>
    <t>Konstrukce zamecnicke</t>
  </si>
  <si>
    <t>767R7015</t>
  </si>
  <si>
    <t>Odborná oprava stávajících vrat ozn. Pv/15 , rozm 3770/2000 mm - specifikace viz tabulka prvků</t>
  </si>
  <si>
    <t>-381201240</t>
  </si>
  <si>
    <t>"viz tabulka prvků - Pv/15</t>
  </si>
  <si>
    <t>767R7020</t>
  </si>
  <si>
    <t>Odstranění nevhodných ocelových konstrukcí(konzoly,trubky apod.) + zazdění vzniklých otvorů plnou pálenou cihlou,nebo vyplnění vápennou maltou</t>
  </si>
  <si>
    <t>484200266</t>
  </si>
  <si>
    <t>998767101</t>
  </si>
  <si>
    <t>Přesun hmot pro zámečnické konstrukce stanovený z hmotnosti přesunovaného materiálu vodorovná dopravní vzdálenost do 50 m základní v objektech výšky do 6 m</t>
  </si>
  <si>
    <t>1012050626</t>
  </si>
  <si>
    <t>https://podminky.urs.cz/item/CS_URS_2025_02/998767101</t>
  </si>
  <si>
    <t>1702901584</t>
  </si>
  <si>
    <t>(1,94+1,975+0,53+1,015+2,325+0,875+2,33+0,845+2,38+2,375+0,8+2,375+0,8+2,395+0,8)*0,7</t>
  </si>
  <si>
    <t>(2,44+0,8+2,335+0,8+2,39+0,8+2,455+0,8+2,455+0,8+2,235+0,8+2,575+0,5+2,71+0,5)*0,7</t>
  </si>
  <si>
    <t>(2,655+0,5+2,655+0,5+2,68+0,5+2,67+0,5+2,65+0,5+2,57+0,8+0,88)*0,7</t>
  </si>
  <si>
    <t>(0,85+0,78+1,21+1,155+0,793+2,414+0,75+2,38+1,158)*0,7</t>
  </si>
  <si>
    <t>(3,54+3,79)*0,7</t>
  </si>
  <si>
    <t>(1,5+2)*1,4</t>
  </si>
  <si>
    <t>52</t>
  </si>
  <si>
    <t>-315317089</t>
  </si>
  <si>
    <t>53</t>
  </si>
  <si>
    <t>"viz tabulka prvků Pv/3</t>
  </si>
  <si>
    <t>54</t>
  </si>
  <si>
    <t>55</t>
  </si>
  <si>
    <t>Nátěr renovační barvou na bázi silikátu s minerálními plnidly s preventivní ochranou proti řasám a plísním s vodoodpudivou přísadou (ozn. U1,2,3) - specifikace viz legenda</t>
  </si>
  <si>
    <t xml:space="preserve">"v.č.10, b,d </t>
  </si>
  <si>
    <t>(0,8+2,575+0,5+2,71+0,5+2,655+0,5+2,655+0,5+2,68+0,5+2,67+0,5+2,65+0,5+2,57+0,8+0,88+0,85+0,78+1,21+1,155+0,793+2,414+0,75+2,38+1,158)*0,3</t>
  </si>
  <si>
    <t>56</t>
  </si>
  <si>
    <t xml:space="preserve">05.1 - Vedlejší a ostatní náklady </t>
  </si>
  <si>
    <t>960 -   Kompletační činnost</t>
  </si>
  <si>
    <t>OST -  Ostatní náklady</t>
  </si>
  <si>
    <t>0 -  Vedlejší rozpočtové náklady</t>
  </si>
  <si>
    <t>960</t>
  </si>
  <si>
    <t xml:space="preserve">  Kompletační činnost</t>
  </si>
  <si>
    <t>045203001</t>
  </si>
  <si>
    <t>Kompletační a koordinační činnost na řízení subdodavatelů</t>
  </si>
  <si>
    <t>soubor</t>
  </si>
  <si>
    <t>1024</t>
  </si>
  <si>
    <t>-1427097106</t>
  </si>
  <si>
    <t>OST</t>
  </si>
  <si>
    <t xml:space="preserve"> Ostatní náklady</t>
  </si>
  <si>
    <t>012103101</t>
  </si>
  <si>
    <t>Vytýčení inženýrských sítí</t>
  </si>
  <si>
    <t>-1873359293</t>
  </si>
  <si>
    <t>012203001</t>
  </si>
  <si>
    <t>Průzkumné, geodetické a projektové práce geodetické práce při provádění stavby</t>
  </si>
  <si>
    <t>-1256938864</t>
  </si>
  <si>
    <t>013254001</t>
  </si>
  <si>
    <t>Průzkumné, geodetické a projektové práce projektové práce dokumentace stavby (výkresová a textová) skutečného provedení stavby</t>
  </si>
  <si>
    <t>1000701101</t>
  </si>
  <si>
    <t>090001001</t>
  </si>
  <si>
    <t>Náklady na vyhotovení dokumentace k předání stavby</t>
  </si>
  <si>
    <t>-728407966</t>
  </si>
  <si>
    <t>090001002</t>
  </si>
  <si>
    <t>Základní rozdělení průvodních činností a nákladů ostatní náklady</t>
  </si>
  <si>
    <t>752943617</t>
  </si>
  <si>
    <t>091002101</t>
  </si>
  <si>
    <t>Publicita projektu - informační tabule</t>
  </si>
  <si>
    <t>1818770068</t>
  </si>
  <si>
    <t>091002102</t>
  </si>
  <si>
    <t>Publicita projektu - pamětní mosazná deska 500/300 mm,</t>
  </si>
  <si>
    <t>1303787910</t>
  </si>
  <si>
    <t>013274001</t>
  </si>
  <si>
    <t>Náklady na realizační (dílenskou) dokumentaci</t>
  </si>
  <si>
    <t>-1522005285</t>
  </si>
  <si>
    <t xml:space="preserve">"Soubor prací podrobněji popsaný v poznámce k položce " </t>
  </si>
  <si>
    <t>013251201</t>
  </si>
  <si>
    <t>Paspostizace stávajících objektů</t>
  </si>
  <si>
    <t>-2051525256</t>
  </si>
  <si>
    <t>013284001</t>
  </si>
  <si>
    <t>Náklady na zpracování a vedení plánu KZP</t>
  </si>
  <si>
    <t>1486233593</t>
  </si>
  <si>
    <t>043103001</t>
  </si>
  <si>
    <t>Náklady na provedení zkoušek, revizí a měření</t>
  </si>
  <si>
    <t>-1376211311</t>
  </si>
  <si>
    <t>091404000</t>
  </si>
  <si>
    <t>Ostatní náklady související s objektem práce na památkovém objektu</t>
  </si>
  <si>
    <t>-1807723018</t>
  </si>
  <si>
    <t xml:space="preserve"> Vedlejší rozpočtové náklady</t>
  </si>
  <si>
    <t>030001001</t>
  </si>
  <si>
    <t>Základní rozdělení průvodních činností a nákladů zařízení staveniště</t>
  </si>
  <si>
    <t>-2114499513</t>
  </si>
  <si>
    <t>030001002</t>
  </si>
  <si>
    <t>2034685540</t>
  </si>
  <si>
    <t>039001003</t>
  </si>
  <si>
    <t>Hlavní tituly průvodních činností a nákladů zařízení staveniště zrušení zařízení staveniště</t>
  </si>
  <si>
    <t>-1138382170</t>
  </si>
  <si>
    <t>034403001</t>
  </si>
  <si>
    <t>Zařízení staveniště zabezpečení staveniště dopravní značení na staveništi</t>
  </si>
  <si>
    <t>1980811690</t>
  </si>
  <si>
    <t>041403002</t>
  </si>
  <si>
    <t>Náklady zhotovitele na zajištění kolektivní bezpečnosti osob pohybyjících se po staveništi:</t>
  </si>
  <si>
    <t>537235633</t>
  </si>
  <si>
    <t>079002001</t>
  </si>
  <si>
    <t>Ostatní provozní vlivy</t>
  </si>
  <si>
    <t>Kč</t>
  </si>
  <si>
    <t>1008956920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</si>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</sst>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67151101" TargetMode="External"/><Relationship Id="rId13" Type="http://schemas.openxmlformats.org/officeDocument/2006/relationships/hyperlink" Target="https://podminky.urs.cz/item/CS_URS_2025_02/211531111" TargetMode="External"/><Relationship Id="rId18" Type="http://schemas.openxmlformats.org/officeDocument/2006/relationships/hyperlink" Target="https://podminky.urs.cz/item/CS_URS_2025_02/622131101" TargetMode="External"/><Relationship Id="rId26" Type="http://schemas.openxmlformats.org/officeDocument/2006/relationships/hyperlink" Target="https://podminky.urs.cz/item/CS_URS_2025_02/985231113" TargetMode="External"/><Relationship Id="rId3" Type="http://schemas.openxmlformats.org/officeDocument/2006/relationships/hyperlink" Target="https://podminky.urs.cz/item/CS_URS_2025_02/132212331" TargetMode="External"/><Relationship Id="rId21" Type="http://schemas.openxmlformats.org/officeDocument/2006/relationships/hyperlink" Target="https://podminky.urs.cz/item/CS_URS_2025_02/949101111" TargetMode="External"/><Relationship Id="rId34" Type="http://schemas.openxmlformats.org/officeDocument/2006/relationships/hyperlink" Target="https://podminky.urs.cz/item/CS_URS_2025_02/998711101" TargetMode="External"/><Relationship Id="rId7" Type="http://schemas.openxmlformats.org/officeDocument/2006/relationships/hyperlink" Target="https://podminky.urs.cz/item/CS_URS_2025_02/171201221" TargetMode="External"/><Relationship Id="rId12" Type="http://schemas.openxmlformats.org/officeDocument/2006/relationships/hyperlink" Target="https://podminky.urs.cz/item/CS_URS_2025_02/181111121" TargetMode="External"/><Relationship Id="rId17" Type="http://schemas.openxmlformats.org/officeDocument/2006/relationships/hyperlink" Target="https://podminky.urs.cz/item/CS_URS_2025_02/311231115" TargetMode="External"/><Relationship Id="rId25" Type="http://schemas.openxmlformats.org/officeDocument/2006/relationships/hyperlink" Target="https://podminky.urs.cz/item/CS_URS_2025_02/985142113" TargetMode="External"/><Relationship Id="rId33" Type="http://schemas.openxmlformats.org/officeDocument/2006/relationships/hyperlink" Target="https://podminky.urs.cz/item/CS_URS_2025_02/711161215" TargetMode="External"/><Relationship Id="rId2" Type="http://schemas.openxmlformats.org/officeDocument/2006/relationships/hyperlink" Target="https://podminky.urs.cz/item/CS_URS_2025_02/132212131" TargetMode="External"/><Relationship Id="rId16" Type="http://schemas.openxmlformats.org/officeDocument/2006/relationships/hyperlink" Target="https://podminky.urs.cz/item/CS_URS_2025_02/212755214" TargetMode="External"/><Relationship Id="rId20" Type="http://schemas.openxmlformats.org/officeDocument/2006/relationships/hyperlink" Target="https://podminky.urs.cz/item/CS_URS_2025_02/985131411" TargetMode="External"/><Relationship Id="rId29" Type="http://schemas.openxmlformats.org/officeDocument/2006/relationships/hyperlink" Target="https://podminky.urs.cz/item/CS_URS_2025_02/997013501" TargetMode="External"/><Relationship Id="rId1" Type="http://schemas.openxmlformats.org/officeDocument/2006/relationships/hyperlink" Target="https://podminky.urs.cz/item/CS_URS_2025_02/121151103" TargetMode="External"/><Relationship Id="rId6" Type="http://schemas.openxmlformats.org/officeDocument/2006/relationships/hyperlink" Target="https://podminky.urs.cz/item/CS_URS_2025_02/162751119" TargetMode="External"/><Relationship Id="rId11" Type="http://schemas.openxmlformats.org/officeDocument/2006/relationships/hyperlink" Target="https://podminky.urs.cz/item/CS_URS_2025_02/181411131" TargetMode="External"/><Relationship Id="rId24" Type="http://schemas.openxmlformats.org/officeDocument/2006/relationships/hyperlink" Target="https://podminky.urs.cz/item/CS_URS_2025_02/985131111" TargetMode="External"/><Relationship Id="rId32" Type="http://schemas.openxmlformats.org/officeDocument/2006/relationships/hyperlink" Target="https://podminky.urs.cz/item/CS_URS_2025_02/998153211" TargetMode="External"/><Relationship Id="rId5" Type="http://schemas.openxmlformats.org/officeDocument/2006/relationships/hyperlink" Target="https://podminky.urs.cz/item/CS_URS_2025_02/162751117" TargetMode="External"/><Relationship Id="rId15" Type="http://schemas.openxmlformats.org/officeDocument/2006/relationships/hyperlink" Target="https://podminky.urs.cz/item/CS_URS_2025_02/211971121" TargetMode="External"/><Relationship Id="rId23" Type="http://schemas.openxmlformats.org/officeDocument/2006/relationships/hyperlink" Target="https://podminky.urs.cz/item/CS_URS_2025_02/978015391" TargetMode="External"/><Relationship Id="rId28" Type="http://schemas.openxmlformats.org/officeDocument/2006/relationships/hyperlink" Target="https://podminky.urs.cz/item/CS_URS_2025_02/997013219" TargetMode="External"/><Relationship Id="rId10" Type="http://schemas.openxmlformats.org/officeDocument/2006/relationships/hyperlink" Target="https://podminky.urs.cz/item/CS_URS_2025_02/181351003" TargetMode="External"/><Relationship Id="rId19" Type="http://schemas.openxmlformats.org/officeDocument/2006/relationships/hyperlink" Target="https://podminky.urs.cz/item/CS_URS_2025_02/622321121" TargetMode="External"/><Relationship Id="rId31" Type="http://schemas.openxmlformats.org/officeDocument/2006/relationships/hyperlink" Target="https://podminky.urs.cz/item/CS_URS_2025_02/997013631" TargetMode="External"/><Relationship Id="rId4" Type="http://schemas.openxmlformats.org/officeDocument/2006/relationships/hyperlink" Target="https://podminky.urs.cz/item/CS_URS_2025_02/174111101" TargetMode="External"/><Relationship Id="rId9" Type="http://schemas.openxmlformats.org/officeDocument/2006/relationships/hyperlink" Target="https://podminky.urs.cz/item/CS_URS_2025_02/162251102" TargetMode="External"/><Relationship Id="rId14" Type="http://schemas.openxmlformats.org/officeDocument/2006/relationships/hyperlink" Target="https://podminky.urs.cz/item/CS_URS_2025_02/211571112" TargetMode="External"/><Relationship Id="rId22" Type="http://schemas.openxmlformats.org/officeDocument/2006/relationships/hyperlink" Target="https://podminky.urs.cz/item/CS_URS_2025_02/966073810" TargetMode="External"/><Relationship Id="rId27" Type="http://schemas.openxmlformats.org/officeDocument/2006/relationships/hyperlink" Target="https://podminky.urs.cz/item/CS_URS_2025_02/997013211" TargetMode="External"/><Relationship Id="rId30" Type="http://schemas.openxmlformats.org/officeDocument/2006/relationships/hyperlink" Target="https://podminky.urs.cz/item/CS_URS_2025_02/997013509" TargetMode="External"/><Relationship Id="rId35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1201221" TargetMode="External"/><Relationship Id="rId13" Type="http://schemas.openxmlformats.org/officeDocument/2006/relationships/hyperlink" Target="https://podminky.urs.cz/item/CS_URS_2025_02/211531111" TargetMode="External"/><Relationship Id="rId18" Type="http://schemas.openxmlformats.org/officeDocument/2006/relationships/hyperlink" Target="https://podminky.urs.cz/item/CS_URS_2025_02/622321121" TargetMode="External"/><Relationship Id="rId26" Type="http://schemas.openxmlformats.org/officeDocument/2006/relationships/hyperlink" Target="https://podminky.urs.cz/item/CS_URS_2025_02/985231113" TargetMode="External"/><Relationship Id="rId3" Type="http://schemas.openxmlformats.org/officeDocument/2006/relationships/hyperlink" Target="https://podminky.urs.cz/item/CS_URS_2025_02/132212331" TargetMode="External"/><Relationship Id="rId21" Type="http://schemas.openxmlformats.org/officeDocument/2006/relationships/hyperlink" Target="https://podminky.urs.cz/item/CS_URS_2025_02/949101111" TargetMode="External"/><Relationship Id="rId34" Type="http://schemas.openxmlformats.org/officeDocument/2006/relationships/hyperlink" Target="https://podminky.urs.cz/item/CS_URS_2025_02/998711101" TargetMode="External"/><Relationship Id="rId7" Type="http://schemas.openxmlformats.org/officeDocument/2006/relationships/hyperlink" Target="https://podminky.urs.cz/item/CS_URS_2025_02/167151101" TargetMode="External"/><Relationship Id="rId12" Type="http://schemas.openxmlformats.org/officeDocument/2006/relationships/hyperlink" Target="https://podminky.urs.cz/item/CS_URS_2025_02/181111121" TargetMode="External"/><Relationship Id="rId17" Type="http://schemas.openxmlformats.org/officeDocument/2006/relationships/hyperlink" Target="https://podminky.urs.cz/item/CS_URS_2025_02/622131101" TargetMode="External"/><Relationship Id="rId25" Type="http://schemas.openxmlformats.org/officeDocument/2006/relationships/hyperlink" Target="https://podminky.urs.cz/item/CS_URS_2025_02/985142113" TargetMode="External"/><Relationship Id="rId33" Type="http://schemas.openxmlformats.org/officeDocument/2006/relationships/hyperlink" Target="https://podminky.urs.cz/item/CS_URS_2025_02/711161215" TargetMode="External"/><Relationship Id="rId2" Type="http://schemas.openxmlformats.org/officeDocument/2006/relationships/hyperlink" Target="https://podminky.urs.cz/item/CS_URS_2025_02/132212131" TargetMode="External"/><Relationship Id="rId16" Type="http://schemas.openxmlformats.org/officeDocument/2006/relationships/hyperlink" Target="https://podminky.urs.cz/item/CS_URS_2025_02/212755214" TargetMode="External"/><Relationship Id="rId20" Type="http://schemas.openxmlformats.org/officeDocument/2006/relationships/hyperlink" Target="https://podminky.urs.cz/item/CS_URS_2025_02/938111111" TargetMode="External"/><Relationship Id="rId29" Type="http://schemas.openxmlformats.org/officeDocument/2006/relationships/hyperlink" Target="https://podminky.urs.cz/item/CS_URS_2025_02/997013501" TargetMode="External"/><Relationship Id="rId1" Type="http://schemas.openxmlformats.org/officeDocument/2006/relationships/hyperlink" Target="https://podminky.urs.cz/item/CS_URS_2025_02/121151103" TargetMode="External"/><Relationship Id="rId6" Type="http://schemas.openxmlformats.org/officeDocument/2006/relationships/hyperlink" Target="https://podminky.urs.cz/item/CS_URS_2025_02/162751119" TargetMode="External"/><Relationship Id="rId11" Type="http://schemas.openxmlformats.org/officeDocument/2006/relationships/hyperlink" Target="https://podminky.urs.cz/item/CS_URS_2025_02/181411131" TargetMode="External"/><Relationship Id="rId24" Type="http://schemas.openxmlformats.org/officeDocument/2006/relationships/hyperlink" Target="https://podminky.urs.cz/item/CS_URS_2025_02/985131111" TargetMode="External"/><Relationship Id="rId32" Type="http://schemas.openxmlformats.org/officeDocument/2006/relationships/hyperlink" Target="https://podminky.urs.cz/item/CS_URS_2025_02/998153211" TargetMode="External"/><Relationship Id="rId5" Type="http://schemas.openxmlformats.org/officeDocument/2006/relationships/hyperlink" Target="https://podminky.urs.cz/item/CS_URS_2025_02/162751117" TargetMode="External"/><Relationship Id="rId15" Type="http://schemas.openxmlformats.org/officeDocument/2006/relationships/hyperlink" Target="https://podminky.urs.cz/item/CS_URS_2025_02/211971121" TargetMode="External"/><Relationship Id="rId23" Type="http://schemas.openxmlformats.org/officeDocument/2006/relationships/hyperlink" Target="https://podminky.urs.cz/item/CS_URS_2025_02/978021191" TargetMode="External"/><Relationship Id="rId28" Type="http://schemas.openxmlformats.org/officeDocument/2006/relationships/hyperlink" Target="https://podminky.urs.cz/item/CS_URS_2025_02/997013219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https://podminky.urs.cz/item/CS_URS_2025_02/181351003" TargetMode="External"/><Relationship Id="rId19" Type="http://schemas.openxmlformats.org/officeDocument/2006/relationships/hyperlink" Target="https://podminky.urs.cz/item/CS_URS_2025_02/985131411" TargetMode="External"/><Relationship Id="rId31" Type="http://schemas.openxmlformats.org/officeDocument/2006/relationships/hyperlink" Target="https://podminky.urs.cz/item/CS_URS_2025_02/997013631" TargetMode="External"/><Relationship Id="rId4" Type="http://schemas.openxmlformats.org/officeDocument/2006/relationships/hyperlink" Target="https://podminky.urs.cz/item/CS_URS_2025_02/162251102" TargetMode="External"/><Relationship Id="rId9" Type="http://schemas.openxmlformats.org/officeDocument/2006/relationships/hyperlink" Target="https://podminky.urs.cz/item/CS_URS_2025_02/174111101" TargetMode="External"/><Relationship Id="rId14" Type="http://schemas.openxmlformats.org/officeDocument/2006/relationships/hyperlink" Target="https://podminky.urs.cz/item/CS_URS_2025_02/211571112" TargetMode="External"/><Relationship Id="rId22" Type="http://schemas.openxmlformats.org/officeDocument/2006/relationships/hyperlink" Target="https://podminky.urs.cz/item/CS_URS_2025_02/978015391" TargetMode="External"/><Relationship Id="rId27" Type="http://schemas.openxmlformats.org/officeDocument/2006/relationships/hyperlink" Target="https://podminky.urs.cz/item/CS_URS_2025_02/997013211" TargetMode="External"/><Relationship Id="rId30" Type="http://schemas.openxmlformats.org/officeDocument/2006/relationships/hyperlink" Target="https://podminky.urs.cz/item/CS_URS_2025_02/997013509" TargetMode="External"/><Relationship Id="rId35" Type="http://schemas.openxmlformats.org/officeDocument/2006/relationships/hyperlink" Target="https://podminky.urs.cz/item/CS_URS_2025_02/783827429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1201221" TargetMode="External"/><Relationship Id="rId13" Type="http://schemas.openxmlformats.org/officeDocument/2006/relationships/hyperlink" Target="https://podminky.urs.cz/item/CS_URS_2025_02/211531111" TargetMode="External"/><Relationship Id="rId18" Type="http://schemas.openxmlformats.org/officeDocument/2006/relationships/hyperlink" Target="https://podminky.urs.cz/item/CS_URS_2025_02/622321121" TargetMode="External"/><Relationship Id="rId26" Type="http://schemas.openxmlformats.org/officeDocument/2006/relationships/hyperlink" Target="https://podminky.urs.cz/item/CS_URS_2025_02/997013219" TargetMode="External"/><Relationship Id="rId3" Type="http://schemas.openxmlformats.org/officeDocument/2006/relationships/hyperlink" Target="https://podminky.urs.cz/item/CS_URS_2025_02/132212331" TargetMode="External"/><Relationship Id="rId21" Type="http://schemas.openxmlformats.org/officeDocument/2006/relationships/hyperlink" Target="https://podminky.urs.cz/item/CS_URS_2025_02/961044111" TargetMode="External"/><Relationship Id="rId34" Type="http://schemas.openxmlformats.org/officeDocument/2006/relationships/hyperlink" Target="https://podminky.urs.cz/item/CS_URS_2025_02/783827429" TargetMode="External"/><Relationship Id="rId7" Type="http://schemas.openxmlformats.org/officeDocument/2006/relationships/hyperlink" Target="https://podminky.urs.cz/item/CS_URS_2025_02/167151101" TargetMode="External"/><Relationship Id="rId12" Type="http://schemas.openxmlformats.org/officeDocument/2006/relationships/hyperlink" Target="https://podminky.urs.cz/item/CS_URS_2025_02/181111121" TargetMode="External"/><Relationship Id="rId17" Type="http://schemas.openxmlformats.org/officeDocument/2006/relationships/hyperlink" Target="https://podminky.urs.cz/item/CS_URS_2025_02/622131101" TargetMode="External"/><Relationship Id="rId25" Type="http://schemas.openxmlformats.org/officeDocument/2006/relationships/hyperlink" Target="https://podminky.urs.cz/item/CS_URS_2025_02/997013211" TargetMode="External"/><Relationship Id="rId33" Type="http://schemas.openxmlformats.org/officeDocument/2006/relationships/hyperlink" Target="https://podminky.urs.cz/item/CS_URS_2025_02/998772101" TargetMode="External"/><Relationship Id="rId2" Type="http://schemas.openxmlformats.org/officeDocument/2006/relationships/hyperlink" Target="https://podminky.urs.cz/item/CS_URS_2025_02/132212131" TargetMode="External"/><Relationship Id="rId16" Type="http://schemas.openxmlformats.org/officeDocument/2006/relationships/hyperlink" Target="https://podminky.urs.cz/item/CS_URS_2025_02/212755214" TargetMode="External"/><Relationship Id="rId20" Type="http://schemas.openxmlformats.org/officeDocument/2006/relationships/hyperlink" Target="https://podminky.urs.cz/item/CS_URS_2025_02/949101111" TargetMode="External"/><Relationship Id="rId29" Type="http://schemas.openxmlformats.org/officeDocument/2006/relationships/hyperlink" Target="https://podminky.urs.cz/item/CS_URS_2025_02/997013631" TargetMode="External"/><Relationship Id="rId1" Type="http://schemas.openxmlformats.org/officeDocument/2006/relationships/hyperlink" Target="https://podminky.urs.cz/item/CS_URS_2025_02/121151103" TargetMode="External"/><Relationship Id="rId6" Type="http://schemas.openxmlformats.org/officeDocument/2006/relationships/hyperlink" Target="https://podminky.urs.cz/item/CS_URS_2025_02/162751119" TargetMode="External"/><Relationship Id="rId11" Type="http://schemas.openxmlformats.org/officeDocument/2006/relationships/hyperlink" Target="https://podminky.urs.cz/item/CS_URS_2025_02/181411131" TargetMode="External"/><Relationship Id="rId24" Type="http://schemas.openxmlformats.org/officeDocument/2006/relationships/hyperlink" Target="https://podminky.urs.cz/item/CS_URS_2025_02/985131111" TargetMode="External"/><Relationship Id="rId32" Type="http://schemas.openxmlformats.org/officeDocument/2006/relationships/hyperlink" Target="https://podminky.urs.cz/item/CS_URS_2025_02/998711101" TargetMode="External"/><Relationship Id="rId5" Type="http://schemas.openxmlformats.org/officeDocument/2006/relationships/hyperlink" Target="https://podminky.urs.cz/item/CS_URS_2025_02/162751117" TargetMode="External"/><Relationship Id="rId15" Type="http://schemas.openxmlformats.org/officeDocument/2006/relationships/hyperlink" Target="https://podminky.urs.cz/item/CS_URS_2025_02/211971121" TargetMode="External"/><Relationship Id="rId23" Type="http://schemas.openxmlformats.org/officeDocument/2006/relationships/hyperlink" Target="https://podminky.urs.cz/item/CS_URS_2025_02/978021191" TargetMode="External"/><Relationship Id="rId28" Type="http://schemas.openxmlformats.org/officeDocument/2006/relationships/hyperlink" Target="https://podminky.urs.cz/item/CS_URS_2025_02/997013509" TargetMode="External"/><Relationship Id="rId10" Type="http://schemas.openxmlformats.org/officeDocument/2006/relationships/hyperlink" Target="https://podminky.urs.cz/item/CS_URS_2025_02/181351003" TargetMode="External"/><Relationship Id="rId19" Type="http://schemas.openxmlformats.org/officeDocument/2006/relationships/hyperlink" Target="https://podminky.urs.cz/item/CS_URS_2025_02/985131411" TargetMode="External"/><Relationship Id="rId31" Type="http://schemas.openxmlformats.org/officeDocument/2006/relationships/hyperlink" Target="https://podminky.urs.cz/item/CS_URS_2025_02/711161215" TargetMode="External"/><Relationship Id="rId4" Type="http://schemas.openxmlformats.org/officeDocument/2006/relationships/hyperlink" Target="https://podminky.urs.cz/item/CS_URS_2025_02/162251102" TargetMode="External"/><Relationship Id="rId9" Type="http://schemas.openxmlformats.org/officeDocument/2006/relationships/hyperlink" Target="https://podminky.urs.cz/item/CS_URS_2025_02/174111101" TargetMode="External"/><Relationship Id="rId14" Type="http://schemas.openxmlformats.org/officeDocument/2006/relationships/hyperlink" Target="https://podminky.urs.cz/item/CS_URS_2025_02/211571112" TargetMode="External"/><Relationship Id="rId22" Type="http://schemas.openxmlformats.org/officeDocument/2006/relationships/hyperlink" Target="https://podminky.urs.cz/item/CS_URS_2025_02/978015391" TargetMode="External"/><Relationship Id="rId27" Type="http://schemas.openxmlformats.org/officeDocument/2006/relationships/hyperlink" Target="https://podminky.urs.cz/item/CS_URS_2025_02/997013501" TargetMode="External"/><Relationship Id="rId30" Type="http://schemas.openxmlformats.org/officeDocument/2006/relationships/hyperlink" Target="https://podminky.urs.cz/item/CS_URS_2025_02/998153211" TargetMode="External"/><Relationship Id="rId35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1201221" TargetMode="External"/><Relationship Id="rId13" Type="http://schemas.openxmlformats.org/officeDocument/2006/relationships/hyperlink" Target="https://podminky.urs.cz/item/CS_URS_2025_02/211531111" TargetMode="External"/><Relationship Id="rId18" Type="http://schemas.openxmlformats.org/officeDocument/2006/relationships/hyperlink" Target="https://podminky.urs.cz/item/CS_URS_2025_02/622321121" TargetMode="External"/><Relationship Id="rId26" Type="http://schemas.openxmlformats.org/officeDocument/2006/relationships/hyperlink" Target="https://podminky.urs.cz/item/CS_URS_2025_02/997013211" TargetMode="External"/><Relationship Id="rId3" Type="http://schemas.openxmlformats.org/officeDocument/2006/relationships/hyperlink" Target="https://podminky.urs.cz/item/CS_URS_2025_02/132212331" TargetMode="External"/><Relationship Id="rId21" Type="http://schemas.openxmlformats.org/officeDocument/2006/relationships/hyperlink" Target="https://podminky.urs.cz/item/CS_URS_2025_02/978015391" TargetMode="External"/><Relationship Id="rId34" Type="http://schemas.openxmlformats.org/officeDocument/2006/relationships/hyperlink" Target="https://podminky.urs.cz/item/CS_URS_2025_02/998711101" TargetMode="External"/><Relationship Id="rId7" Type="http://schemas.openxmlformats.org/officeDocument/2006/relationships/hyperlink" Target="https://podminky.urs.cz/item/CS_URS_2025_02/167151101" TargetMode="External"/><Relationship Id="rId12" Type="http://schemas.openxmlformats.org/officeDocument/2006/relationships/hyperlink" Target="https://podminky.urs.cz/item/CS_URS_2025_02/181111121" TargetMode="External"/><Relationship Id="rId17" Type="http://schemas.openxmlformats.org/officeDocument/2006/relationships/hyperlink" Target="https://podminky.urs.cz/item/CS_URS_2025_02/622131101" TargetMode="External"/><Relationship Id="rId25" Type="http://schemas.openxmlformats.org/officeDocument/2006/relationships/hyperlink" Target="https://podminky.urs.cz/item/CS_URS_2025_02/985231113" TargetMode="External"/><Relationship Id="rId33" Type="http://schemas.openxmlformats.org/officeDocument/2006/relationships/hyperlink" Target="https://podminky.urs.cz/item/CS_URS_2025_02/711161215" TargetMode="External"/><Relationship Id="rId2" Type="http://schemas.openxmlformats.org/officeDocument/2006/relationships/hyperlink" Target="https://podminky.urs.cz/item/CS_URS_2025_02/132212131" TargetMode="External"/><Relationship Id="rId16" Type="http://schemas.openxmlformats.org/officeDocument/2006/relationships/hyperlink" Target="https://podminky.urs.cz/item/CS_URS_2025_02/212755214" TargetMode="External"/><Relationship Id="rId20" Type="http://schemas.openxmlformats.org/officeDocument/2006/relationships/hyperlink" Target="https://podminky.urs.cz/item/CS_URS_2025_02/949101111" TargetMode="External"/><Relationship Id="rId29" Type="http://schemas.openxmlformats.org/officeDocument/2006/relationships/hyperlink" Target="https://podminky.urs.cz/item/CS_URS_2025_02/997013509" TargetMode="External"/><Relationship Id="rId1" Type="http://schemas.openxmlformats.org/officeDocument/2006/relationships/hyperlink" Target="https://podminky.urs.cz/item/CS_URS_2025_02/121151103" TargetMode="External"/><Relationship Id="rId6" Type="http://schemas.openxmlformats.org/officeDocument/2006/relationships/hyperlink" Target="https://podminky.urs.cz/item/CS_URS_2025_02/162751119" TargetMode="External"/><Relationship Id="rId11" Type="http://schemas.openxmlformats.org/officeDocument/2006/relationships/hyperlink" Target="https://podminky.urs.cz/item/CS_URS_2025_02/181411131" TargetMode="External"/><Relationship Id="rId24" Type="http://schemas.openxmlformats.org/officeDocument/2006/relationships/hyperlink" Target="https://podminky.urs.cz/item/CS_URS_2025_02/985142113" TargetMode="External"/><Relationship Id="rId32" Type="http://schemas.openxmlformats.org/officeDocument/2006/relationships/hyperlink" Target="https://podminky.urs.cz/item/CS_URS_2025_02/998767101" TargetMode="External"/><Relationship Id="rId5" Type="http://schemas.openxmlformats.org/officeDocument/2006/relationships/hyperlink" Target="https://podminky.urs.cz/item/CS_URS_2025_02/162751117" TargetMode="External"/><Relationship Id="rId15" Type="http://schemas.openxmlformats.org/officeDocument/2006/relationships/hyperlink" Target="https://podminky.urs.cz/item/CS_URS_2025_02/211971121" TargetMode="External"/><Relationship Id="rId23" Type="http://schemas.openxmlformats.org/officeDocument/2006/relationships/hyperlink" Target="https://podminky.urs.cz/item/CS_URS_2025_02/985131111" TargetMode="External"/><Relationship Id="rId28" Type="http://schemas.openxmlformats.org/officeDocument/2006/relationships/hyperlink" Target="https://podminky.urs.cz/item/CS_URS_2025_02/997013501" TargetMode="External"/><Relationship Id="rId36" Type="http://schemas.openxmlformats.org/officeDocument/2006/relationships/drawing" Target="../drawings/drawing5.xml"/><Relationship Id="rId10" Type="http://schemas.openxmlformats.org/officeDocument/2006/relationships/hyperlink" Target="https://podminky.urs.cz/item/CS_URS_2025_02/181351003" TargetMode="External"/><Relationship Id="rId19" Type="http://schemas.openxmlformats.org/officeDocument/2006/relationships/hyperlink" Target="https://podminky.urs.cz/item/CS_URS_2025_02/985131411" TargetMode="External"/><Relationship Id="rId31" Type="http://schemas.openxmlformats.org/officeDocument/2006/relationships/hyperlink" Target="https://podminky.urs.cz/item/CS_URS_2025_02/998153211" TargetMode="External"/><Relationship Id="rId4" Type="http://schemas.openxmlformats.org/officeDocument/2006/relationships/hyperlink" Target="https://podminky.urs.cz/item/CS_URS_2025_02/162251102" TargetMode="External"/><Relationship Id="rId9" Type="http://schemas.openxmlformats.org/officeDocument/2006/relationships/hyperlink" Target="https://podminky.urs.cz/item/CS_URS_2025_02/174111101" TargetMode="External"/><Relationship Id="rId14" Type="http://schemas.openxmlformats.org/officeDocument/2006/relationships/hyperlink" Target="https://podminky.urs.cz/item/CS_URS_2025_02/211571112" TargetMode="External"/><Relationship Id="rId22" Type="http://schemas.openxmlformats.org/officeDocument/2006/relationships/hyperlink" Target="https://podminky.urs.cz/item/CS_URS_2025_02/978021191" TargetMode="External"/><Relationship Id="rId27" Type="http://schemas.openxmlformats.org/officeDocument/2006/relationships/hyperlink" Target="https://podminky.urs.cz/item/CS_URS_2025_02/997013219" TargetMode="External"/><Relationship Id="rId30" Type="http://schemas.openxmlformats.org/officeDocument/2006/relationships/hyperlink" Target="https://podminky.urs.cz/item/CS_URS_2025_02/997013631" TargetMode="External"/><Relationship Id="rId35" Type="http://schemas.openxmlformats.org/officeDocument/2006/relationships/hyperlink" Target="https://podminky.urs.cz/item/CS_URS_2025_02/99877210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abSelected="1" workbookViewId="0">
      <selection activeCell="O11" sqref="O11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306" t="s">
        <v>14</v>
      </c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R5" s="21"/>
      <c r="BE5" s="303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308" t="s">
        <v>17</v>
      </c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R6" s="21"/>
      <c r="BE6" s="304"/>
      <c r="BS6" s="18" t="s">
        <v>18</v>
      </c>
    </row>
    <row r="7" spans="1:74" ht="12" customHeight="1">
      <c r="B7" s="21"/>
      <c r="D7" s="28" t="s">
        <v>19</v>
      </c>
      <c r="K7" s="26" t="s">
        <v>20</v>
      </c>
      <c r="AK7" s="28" t="s">
        <v>21</v>
      </c>
      <c r="AN7" s="26" t="s">
        <v>22</v>
      </c>
      <c r="AR7" s="21"/>
      <c r="BE7" s="304"/>
      <c r="BS7" s="18" t="s">
        <v>23</v>
      </c>
    </row>
    <row r="8" spans="1:74" ht="12" customHeight="1">
      <c r="B8" s="21"/>
      <c r="D8" s="28" t="s">
        <v>24</v>
      </c>
      <c r="K8" s="26" t="s">
        <v>25</v>
      </c>
      <c r="AK8" s="28" t="s">
        <v>26</v>
      </c>
      <c r="AN8" s="29" t="s">
        <v>27</v>
      </c>
      <c r="AR8" s="21"/>
      <c r="BE8" s="304"/>
      <c r="BS8" s="18" t="s">
        <v>28</v>
      </c>
    </row>
    <row r="9" spans="1:74" ht="29.25" customHeight="1">
      <c r="B9" s="21"/>
      <c r="D9" s="25" t="s">
        <v>29</v>
      </c>
      <c r="K9" s="30" t="s">
        <v>30</v>
      </c>
      <c r="AK9" s="25" t="s">
        <v>31</v>
      </c>
      <c r="AN9" s="30" t="s">
        <v>32</v>
      </c>
      <c r="AR9" s="21"/>
      <c r="BE9" s="304"/>
      <c r="BS9" s="18" t="s">
        <v>33</v>
      </c>
    </row>
    <row r="10" spans="1:74" ht="12" customHeight="1">
      <c r="B10" s="21"/>
      <c r="D10" s="28" t="s">
        <v>34</v>
      </c>
      <c r="AK10" s="28" t="s">
        <v>35</v>
      </c>
      <c r="AN10" s="26" t="s">
        <v>36</v>
      </c>
      <c r="AR10" s="21"/>
      <c r="BE10" s="304"/>
      <c r="BS10" s="18" t="s">
        <v>18</v>
      </c>
    </row>
    <row r="11" spans="1:74" ht="18.399999999999999" customHeight="1">
      <c r="B11" s="21"/>
      <c r="E11" s="26" t="s">
        <v>37</v>
      </c>
      <c r="AK11" s="28" t="s">
        <v>38</v>
      </c>
      <c r="AN11" s="26" t="s">
        <v>36</v>
      </c>
      <c r="AR11" s="21"/>
      <c r="BE11" s="304"/>
      <c r="BS11" s="18" t="s">
        <v>18</v>
      </c>
    </row>
    <row r="12" spans="1:74" ht="6.95" customHeight="1">
      <c r="B12" s="21"/>
      <c r="AR12" s="21"/>
      <c r="BE12" s="304"/>
      <c r="BS12" s="18" t="s">
        <v>18</v>
      </c>
    </row>
    <row r="13" spans="1:74" ht="12" customHeight="1">
      <c r="B13" s="21"/>
      <c r="D13" s="28" t="s">
        <v>39</v>
      </c>
      <c r="AK13" s="28" t="s">
        <v>35</v>
      </c>
      <c r="AN13" s="31" t="s">
        <v>40</v>
      </c>
      <c r="AR13" s="21"/>
      <c r="BE13" s="304"/>
      <c r="BS13" s="18" t="s">
        <v>18</v>
      </c>
    </row>
    <row r="14" spans="1:74" ht="12.75">
      <c r="B14" s="21"/>
      <c r="E14" s="309" t="s">
        <v>40</v>
      </c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28" t="s">
        <v>38</v>
      </c>
      <c r="AN14" s="31" t="s">
        <v>40</v>
      </c>
      <c r="AR14" s="21"/>
      <c r="BE14" s="304"/>
      <c r="BS14" s="18" t="s">
        <v>18</v>
      </c>
    </row>
    <row r="15" spans="1:74" ht="6.95" customHeight="1">
      <c r="B15" s="21"/>
      <c r="AR15" s="21"/>
      <c r="BE15" s="304"/>
      <c r="BS15" s="18" t="s">
        <v>4</v>
      </c>
    </row>
    <row r="16" spans="1:74" ht="12" customHeight="1">
      <c r="B16" s="21"/>
      <c r="D16" s="28" t="s">
        <v>41</v>
      </c>
      <c r="AK16" s="28" t="s">
        <v>35</v>
      </c>
      <c r="AN16" s="26" t="s">
        <v>36</v>
      </c>
      <c r="AR16" s="21"/>
      <c r="BE16" s="304"/>
      <c r="BS16" s="18" t="s">
        <v>4</v>
      </c>
    </row>
    <row r="17" spans="2:71" ht="18.399999999999999" customHeight="1">
      <c r="B17" s="21"/>
      <c r="E17" s="26" t="s">
        <v>42</v>
      </c>
      <c r="AK17" s="28" t="s">
        <v>38</v>
      </c>
      <c r="AN17" s="26" t="s">
        <v>36</v>
      </c>
      <c r="AR17" s="21"/>
      <c r="BE17" s="304"/>
      <c r="BS17" s="18" t="s">
        <v>43</v>
      </c>
    </row>
    <row r="18" spans="2:71" ht="6.95" customHeight="1">
      <c r="B18" s="21"/>
      <c r="AR18" s="21"/>
      <c r="BE18" s="304"/>
      <c r="BS18" s="18" t="s">
        <v>6</v>
      </c>
    </row>
    <row r="19" spans="2:71" ht="12" customHeight="1">
      <c r="B19" s="21"/>
      <c r="D19" s="28" t="s">
        <v>44</v>
      </c>
      <c r="AK19" s="28" t="s">
        <v>35</v>
      </c>
      <c r="AN19" s="26" t="s">
        <v>36</v>
      </c>
      <c r="AR19" s="21"/>
      <c r="BE19" s="304"/>
      <c r="BS19" s="18" t="s">
        <v>6</v>
      </c>
    </row>
    <row r="20" spans="2:71" ht="18.399999999999999" customHeight="1">
      <c r="B20" s="21"/>
      <c r="E20" s="26" t="s">
        <v>45</v>
      </c>
      <c r="AK20" s="28" t="s">
        <v>38</v>
      </c>
      <c r="AN20" s="26" t="s">
        <v>36</v>
      </c>
      <c r="AR20" s="21"/>
      <c r="BE20" s="304"/>
      <c r="BS20" s="18" t="s">
        <v>4</v>
      </c>
    </row>
    <row r="21" spans="2:71" ht="6.95" customHeight="1">
      <c r="B21" s="21"/>
      <c r="AR21" s="21"/>
      <c r="BE21" s="304"/>
    </row>
    <row r="22" spans="2:71" ht="12" customHeight="1">
      <c r="B22" s="21"/>
      <c r="D22" s="28" t="s">
        <v>46</v>
      </c>
      <c r="AR22" s="21"/>
      <c r="BE22" s="304"/>
    </row>
    <row r="23" spans="2:71" ht="59.25" customHeight="1">
      <c r="B23" s="21"/>
      <c r="E23" s="311" t="s">
        <v>47</v>
      </c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R23" s="21"/>
      <c r="BE23" s="304"/>
    </row>
    <row r="24" spans="2:71" ht="6.95" customHeight="1">
      <c r="B24" s="21"/>
      <c r="AR24" s="21"/>
      <c r="BE24" s="304"/>
    </row>
    <row r="25" spans="2:71" ht="6.95" customHeight="1">
      <c r="B25" s="2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1"/>
      <c r="BE25" s="304"/>
    </row>
    <row r="26" spans="2:71" s="1" customFormat="1" ht="25.9" customHeight="1">
      <c r="B26" s="34"/>
      <c r="D26" s="35" t="s">
        <v>48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12">
        <f>ROUND(AG54,2)</f>
        <v>0</v>
      </c>
      <c r="AL26" s="313"/>
      <c r="AM26" s="313"/>
      <c r="AN26" s="313"/>
      <c r="AO26" s="313"/>
      <c r="AR26" s="34"/>
      <c r="BE26" s="304"/>
    </row>
    <row r="27" spans="2:71" s="1" customFormat="1" ht="6.95" customHeight="1">
      <c r="B27" s="34"/>
      <c r="AR27" s="34"/>
      <c r="BE27" s="304"/>
    </row>
    <row r="28" spans="2:71" s="1" customFormat="1" ht="12.75">
      <c r="B28" s="34"/>
      <c r="L28" s="314" t="s">
        <v>49</v>
      </c>
      <c r="M28" s="314"/>
      <c r="N28" s="314"/>
      <c r="O28" s="314"/>
      <c r="P28" s="314"/>
      <c r="W28" s="314" t="s">
        <v>50</v>
      </c>
      <c r="X28" s="314"/>
      <c r="Y28" s="314"/>
      <c r="Z28" s="314"/>
      <c r="AA28" s="314"/>
      <c r="AB28" s="314"/>
      <c r="AC28" s="314"/>
      <c r="AD28" s="314"/>
      <c r="AE28" s="314"/>
      <c r="AK28" s="314" t="s">
        <v>51</v>
      </c>
      <c r="AL28" s="314"/>
      <c r="AM28" s="314"/>
      <c r="AN28" s="314"/>
      <c r="AO28" s="314"/>
      <c r="AR28" s="34"/>
      <c r="BE28" s="304"/>
    </row>
    <row r="29" spans="2:71" s="2" customFormat="1" ht="14.45" customHeight="1">
      <c r="B29" s="38"/>
      <c r="D29" s="28" t="s">
        <v>52</v>
      </c>
      <c r="F29" s="28" t="s">
        <v>53</v>
      </c>
      <c r="L29" s="317">
        <v>0.21</v>
      </c>
      <c r="M29" s="316"/>
      <c r="N29" s="316"/>
      <c r="O29" s="316"/>
      <c r="P29" s="316"/>
      <c r="W29" s="315">
        <f>ROUND(AZ54, 2)</f>
        <v>0</v>
      </c>
      <c r="X29" s="316"/>
      <c r="Y29" s="316"/>
      <c r="Z29" s="316"/>
      <c r="AA29" s="316"/>
      <c r="AB29" s="316"/>
      <c r="AC29" s="316"/>
      <c r="AD29" s="316"/>
      <c r="AE29" s="316"/>
      <c r="AK29" s="315">
        <f>ROUND(AV54, 2)</f>
        <v>0</v>
      </c>
      <c r="AL29" s="316"/>
      <c r="AM29" s="316"/>
      <c r="AN29" s="316"/>
      <c r="AO29" s="316"/>
      <c r="AR29" s="38"/>
      <c r="BE29" s="305"/>
    </row>
    <row r="30" spans="2:71" s="2" customFormat="1" ht="14.45" customHeight="1">
      <c r="B30" s="38"/>
      <c r="F30" s="28" t="s">
        <v>54</v>
      </c>
      <c r="L30" s="317">
        <v>0.12</v>
      </c>
      <c r="M30" s="316"/>
      <c r="N30" s="316"/>
      <c r="O30" s="316"/>
      <c r="P30" s="316"/>
      <c r="W30" s="315">
        <f>ROUND(BA54, 2)</f>
        <v>0</v>
      </c>
      <c r="X30" s="316"/>
      <c r="Y30" s="316"/>
      <c r="Z30" s="316"/>
      <c r="AA30" s="316"/>
      <c r="AB30" s="316"/>
      <c r="AC30" s="316"/>
      <c r="AD30" s="316"/>
      <c r="AE30" s="316"/>
      <c r="AK30" s="315">
        <f>ROUND(AW54, 2)</f>
        <v>0</v>
      </c>
      <c r="AL30" s="316"/>
      <c r="AM30" s="316"/>
      <c r="AN30" s="316"/>
      <c r="AO30" s="316"/>
      <c r="AR30" s="38"/>
      <c r="BE30" s="305"/>
    </row>
    <row r="31" spans="2:71" s="2" customFormat="1" ht="14.45" hidden="1" customHeight="1">
      <c r="B31" s="38"/>
      <c r="F31" s="28" t="s">
        <v>55</v>
      </c>
      <c r="L31" s="317">
        <v>0.21</v>
      </c>
      <c r="M31" s="316"/>
      <c r="N31" s="316"/>
      <c r="O31" s="316"/>
      <c r="P31" s="316"/>
      <c r="W31" s="315">
        <f>ROUND(BB54, 2)</f>
        <v>0</v>
      </c>
      <c r="X31" s="316"/>
      <c r="Y31" s="316"/>
      <c r="Z31" s="316"/>
      <c r="AA31" s="316"/>
      <c r="AB31" s="316"/>
      <c r="AC31" s="316"/>
      <c r="AD31" s="316"/>
      <c r="AE31" s="316"/>
      <c r="AK31" s="315">
        <v>0</v>
      </c>
      <c r="AL31" s="316"/>
      <c r="AM31" s="316"/>
      <c r="AN31" s="316"/>
      <c r="AO31" s="316"/>
      <c r="AR31" s="38"/>
      <c r="BE31" s="305"/>
    </row>
    <row r="32" spans="2:71" s="2" customFormat="1" ht="14.45" hidden="1" customHeight="1">
      <c r="B32" s="38"/>
      <c r="F32" s="28" t="s">
        <v>56</v>
      </c>
      <c r="L32" s="317">
        <v>0.12</v>
      </c>
      <c r="M32" s="316"/>
      <c r="N32" s="316"/>
      <c r="O32" s="316"/>
      <c r="P32" s="316"/>
      <c r="W32" s="315">
        <f>ROUND(BC54, 2)</f>
        <v>0</v>
      </c>
      <c r="X32" s="316"/>
      <c r="Y32" s="316"/>
      <c r="Z32" s="316"/>
      <c r="AA32" s="316"/>
      <c r="AB32" s="316"/>
      <c r="AC32" s="316"/>
      <c r="AD32" s="316"/>
      <c r="AE32" s="316"/>
      <c r="AK32" s="315">
        <v>0</v>
      </c>
      <c r="AL32" s="316"/>
      <c r="AM32" s="316"/>
      <c r="AN32" s="316"/>
      <c r="AO32" s="316"/>
      <c r="AR32" s="38"/>
      <c r="BE32" s="305"/>
    </row>
    <row r="33" spans="2:44" s="2" customFormat="1" ht="14.45" hidden="1" customHeight="1">
      <c r="B33" s="38"/>
      <c r="F33" s="28" t="s">
        <v>57</v>
      </c>
      <c r="L33" s="317">
        <v>0</v>
      </c>
      <c r="M33" s="316"/>
      <c r="N33" s="316"/>
      <c r="O33" s="316"/>
      <c r="P33" s="316"/>
      <c r="W33" s="315">
        <f>ROUND(BD54, 2)</f>
        <v>0</v>
      </c>
      <c r="X33" s="316"/>
      <c r="Y33" s="316"/>
      <c r="Z33" s="316"/>
      <c r="AA33" s="316"/>
      <c r="AB33" s="316"/>
      <c r="AC33" s="316"/>
      <c r="AD33" s="316"/>
      <c r="AE33" s="316"/>
      <c r="AK33" s="315">
        <v>0</v>
      </c>
      <c r="AL33" s="316"/>
      <c r="AM33" s="316"/>
      <c r="AN33" s="316"/>
      <c r="AO33" s="316"/>
      <c r="AR33" s="38"/>
    </row>
    <row r="34" spans="2:44" s="1" customFormat="1" ht="6.95" customHeight="1">
      <c r="B34" s="34"/>
      <c r="AR34" s="34"/>
    </row>
    <row r="35" spans="2:44" s="1" customFormat="1" ht="25.9" customHeight="1">
      <c r="B35" s="34"/>
      <c r="C35" s="39"/>
      <c r="D35" s="40" t="s">
        <v>58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59</v>
      </c>
      <c r="U35" s="41"/>
      <c r="V35" s="41"/>
      <c r="W35" s="41"/>
      <c r="X35" s="321" t="s">
        <v>60</v>
      </c>
      <c r="Y35" s="319"/>
      <c r="Z35" s="319"/>
      <c r="AA35" s="319"/>
      <c r="AB35" s="319"/>
      <c r="AC35" s="41"/>
      <c r="AD35" s="41"/>
      <c r="AE35" s="41"/>
      <c r="AF35" s="41"/>
      <c r="AG35" s="41"/>
      <c r="AH35" s="41"/>
      <c r="AI35" s="41"/>
      <c r="AJ35" s="41"/>
      <c r="AK35" s="318">
        <f>SUM(AK26:AK33)</f>
        <v>0</v>
      </c>
      <c r="AL35" s="319"/>
      <c r="AM35" s="319"/>
      <c r="AN35" s="319"/>
      <c r="AO35" s="320"/>
      <c r="AP35" s="39"/>
      <c r="AQ35" s="39"/>
      <c r="AR35" s="34"/>
    </row>
    <row r="36" spans="2:44" s="1" customFormat="1" ht="6.95" customHeight="1">
      <c r="B36" s="34"/>
      <c r="AR36" s="34"/>
    </row>
    <row r="37" spans="2:44" s="1" customFormat="1" ht="6.95" customHeight="1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4"/>
    </row>
    <row r="41" spans="2:44" s="1" customFormat="1" ht="6.95" customHeight="1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4"/>
    </row>
    <row r="42" spans="2:44" s="1" customFormat="1" ht="24.95" customHeight="1">
      <c r="B42" s="34"/>
      <c r="C42" s="22" t="s">
        <v>61</v>
      </c>
      <c r="AR42" s="34"/>
    </row>
    <row r="43" spans="2:44" s="1" customFormat="1" ht="6.95" customHeight="1">
      <c r="B43" s="34"/>
      <c r="AR43" s="34"/>
    </row>
    <row r="44" spans="2:44" s="3" customFormat="1" ht="12" customHeight="1">
      <c r="B44" s="47"/>
      <c r="C44" s="28" t="s">
        <v>13</v>
      </c>
      <c r="L44" s="3" t="str">
        <f>K5</f>
        <v>250825</v>
      </c>
      <c r="AR44" s="47"/>
    </row>
    <row r="45" spans="2:44" s="4" customFormat="1" ht="36.950000000000003" customHeight="1">
      <c r="B45" s="48"/>
      <c r="C45" s="49" t="s">
        <v>16</v>
      </c>
      <c r="L45" s="281" t="str">
        <f>K6</f>
        <v>Stavební a restaurátorská obnova - areál Velehrad  - SO 05 Ohradní zeď (č.7-11)</v>
      </c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R45" s="48"/>
    </row>
    <row r="46" spans="2:44" s="1" customFormat="1" ht="6.95" customHeight="1">
      <c r="B46" s="34"/>
      <c r="AR46" s="34"/>
    </row>
    <row r="47" spans="2:44" s="1" customFormat="1" ht="12" customHeight="1">
      <c r="B47" s="34"/>
      <c r="C47" s="28" t="s">
        <v>24</v>
      </c>
      <c r="L47" s="50" t="str">
        <f>IF(K8="","",K8)</f>
        <v>Velehrad</v>
      </c>
      <c r="AI47" s="28" t="s">
        <v>26</v>
      </c>
      <c r="AM47" s="283" t="str">
        <f>IF(AN8= "","",AN8)</f>
        <v>25. 8. 2025</v>
      </c>
      <c r="AN47" s="283"/>
      <c r="AR47" s="34"/>
    </row>
    <row r="48" spans="2:44" s="1" customFormat="1" ht="6.95" customHeight="1">
      <c r="B48" s="34"/>
      <c r="AR48" s="34"/>
    </row>
    <row r="49" spans="1:91" s="1" customFormat="1" ht="25.7" customHeight="1">
      <c r="B49" s="34"/>
      <c r="C49" s="28" t="s">
        <v>34</v>
      </c>
      <c r="L49" s="3" t="str">
        <f>IF(E11= "","",E11)</f>
        <v>Arcibiskupství olomoucké, Wurmova562/9, Olomouc</v>
      </c>
      <c r="AI49" s="28" t="s">
        <v>41</v>
      </c>
      <c r="AM49" s="288" t="str">
        <f>IF(E17="","",E17)</f>
        <v>Atelier A, ulice 8.května  16 , Olomouc</v>
      </c>
      <c r="AN49" s="289"/>
      <c r="AO49" s="289"/>
      <c r="AP49" s="289"/>
      <c r="AR49" s="34"/>
      <c r="AS49" s="284" t="s">
        <v>62</v>
      </c>
      <c r="AT49" s="285"/>
      <c r="AU49" s="52"/>
      <c r="AV49" s="52"/>
      <c r="AW49" s="52"/>
      <c r="AX49" s="52"/>
      <c r="AY49" s="52"/>
      <c r="AZ49" s="52"/>
      <c r="BA49" s="52"/>
      <c r="BB49" s="52"/>
      <c r="BC49" s="52"/>
      <c r="BD49" s="53"/>
    </row>
    <row r="50" spans="1:91" s="1" customFormat="1" ht="15.2" customHeight="1">
      <c r="B50" s="34"/>
      <c r="C50" s="28" t="s">
        <v>39</v>
      </c>
      <c r="L50" s="3" t="str">
        <f>IF(E14= "Vyplň údaj","",E14)</f>
        <v/>
      </c>
      <c r="AI50" s="28" t="s">
        <v>44</v>
      </c>
      <c r="AM50" s="288" t="str">
        <f>IF(E20="","",E20)</f>
        <v>Kucek</v>
      </c>
      <c r="AN50" s="289"/>
      <c r="AO50" s="289"/>
      <c r="AP50" s="289"/>
      <c r="AR50" s="34"/>
      <c r="AS50" s="286"/>
      <c r="AT50" s="287"/>
      <c r="BD50" s="55"/>
    </row>
    <row r="51" spans="1:91" s="1" customFormat="1" ht="10.9" customHeight="1">
      <c r="B51" s="34"/>
      <c r="AR51" s="34"/>
      <c r="AS51" s="286"/>
      <c r="AT51" s="287"/>
      <c r="BD51" s="55"/>
    </row>
    <row r="52" spans="1:91" s="1" customFormat="1" ht="29.25" customHeight="1">
      <c r="B52" s="34"/>
      <c r="C52" s="290" t="s">
        <v>63</v>
      </c>
      <c r="D52" s="291"/>
      <c r="E52" s="291"/>
      <c r="F52" s="291"/>
      <c r="G52" s="291"/>
      <c r="H52" s="56"/>
      <c r="I52" s="293" t="s">
        <v>64</v>
      </c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2" t="s">
        <v>65</v>
      </c>
      <c r="AH52" s="291"/>
      <c r="AI52" s="291"/>
      <c r="AJ52" s="291"/>
      <c r="AK52" s="291"/>
      <c r="AL52" s="291"/>
      <c r="AM52" s="291"/>
      <c r="AN52" s="293" t="s">
        <v>66</v>
      </c>
      <c r="AO52" s="291"/>
      <c r="AP52" s="291"/>
      <c r="AQ52" s="57" t="s">
        <v>67</v>
      </c>
      <c r="AR52" s="34"/>
      <c r="AS52" s="58" t="s">
        <v>68</v>
      </c>
      <c r="AT52" s="59" t="s">
        <v>69</v>
      </c>
      <c r="AU52" s="59" t="s">
        <v>70</v>
      </c>
      <c r="AV52" s="59" t="s">
        <v>71</v>
      </c>
      <c r="AW52" s="59" t="s">
        <v>72</v>
      </c>
      <c r="AX52" s="59" t="s">
        <v>73</v>
      </c>
      <c r="AY52" s="59" t="s">
        <v>74</v>
      </c>
      <c r="AZ52" s="59" t="s">
        <v>75</v>
      </c>
      <c r="BA52" s="59" t="s">
        <v>76</v>
      </c>
      <c r="BB52" s="59" t="s">
        <v>77</v>
      </c>
      <c r="BC52" s="59" t="s">
        <v>78</v>
      </c>
      <c r="BD52" s="60" t="s">
        <v>79</v>
      </c>
    </row>
    <row r="53" spans="1:91" s="1" customFormat="1" ht="10.9" customHeight="1">
      <c r="B53" s="34"/>
      <c r="AR53" s="34"/>
      <c r="AS53" s="61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3"/>
    </row>
    <row r="54" spans="1:91" s="5" customFormat="1" ht="32.450000000000003" customHeight="1">
      <c r="B54" s="62"/>
      <c r="C54" s="63" t="s">
        <v>80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301">
        <f>ROUND(AG55+AG60,2)</f>
        <v>0</v>
      </c>
      <c r="AH54" s="301"/>
      <c r="AI54" s="301"/>
      <c r="AJ54" s="301"/>
      <c r="AK54" s="301"/>
      <c r="AL54" s="301"/>
      <c r="AM54" s="301"/>
      <c r="AN54" s="302">
        <f t="shared" ref="AN54:AN60" si="0">SUM(AG54,AT54)</f>
        <v>0</v>
      </c>
      <c r="AO54" s="302"/>
      <c r="AP54" s="302"/>
      <c r="AQ54" s="66" t="s">
        <v>36</v>
      </c>
      <c r="AR54" s="62"/>
      <c r="AS54" s="67">
        <f>ROUND(AS55+AS60,2)</f>
        <v>0</v>
      </c>
      <c r="AT54" s="68">
        <f t="shared" ref="AT54:AT60" si="1">ROUND(SUM(AV54:AW54),2)</f>
        <v>0</v>
      </c>
      <c r="AU54" s="69">
        <f>ROUND(AU55+AU60,5)</f>
        <v>0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ROUND(AZ55+AZ60,2)</f>
        <v>0</v>
      </c>
      <c r="BA54" s="68">
        <f>ROUND(BA55+BA60,2)</f>
        <v>0</v>
      </c>
      <c r="BB54" s="68">
        <f>ROUND(BB55+BB60,2)</f>
        <v>0</v>
      </c>
      <c r="BC54" s="68">
        <f>ROUND(BC55+BC60,2)</f>
        <v>0</v>
      </c>
      <c r="BD54" s="70">
        <f>ROUND(BD55+BD60,2)</f>
        <v>0</v>
      </c>
      <c r="BS54" s="71" t="s">
        <v>81</v>
      </c>
      <c r="BT54" s="71" t="s">
        <v>82</v>
      </c>
      <c r="BU54" s="72" t="s">
        <v>83</v>
      </c>
      <c r="BV54" s="71" t="s">
        <v>84</v>
      </c>
      <c r="BW54" s="71" t="s">
        <v>5</v>
      </c>
      <c r="BX54" s="71" t="s">
        <v>85</v>
      </c>
      <c r="CL54" s="71" t="s">
        <v>20</v>
      </c>
    </row>
    <row r="55" spans="1:91" s="6" customFormat="1" ht="24.75" customHeight="1">
      <c r="B55" s="73"/>
      <c r="C55" s="74"/>
      <c r="D55" s="297" t="s">
        <v>86</v>
      </c>
      <c r="E55" s="297"/>
      <c r="F55" s="297"/>
      <c r="G55" s="297"/>
      <c r="H55" s="297"/>
      <c r="I55" s="75"/>
      <c r="J55" s="297" t="s">
        <v>87</v>
      </c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4">
        <f>ROUND(SUM(AG56:AG59),2)</f>
        <v>0</v>
      </c>
      <c r="AH55" s="295"/>
      <c r="AI55" s="295"/>
      <c r="AJ55" s="295"/>
      <c r="AK55" s="295"/>
      <c r="AL55" s="295"/>
      <c r="AM55" s="295"/>
      <c r="AN55" s="296">
        <f t="shared" si="0"/>
        <v>0</v>
      </c>
      <c r="AO55" s="295"/>
      <c r="AP55" s="295"/>
      <c r="AQ55" s="76" t="s">
        <v>88</v>
      </c>
      <c r="AR55" s="73"/>
      <c r="AS55" s="77">
        <f>ROUND(SUM(AS56:AS59),2)</f>
        <v>0</v>
      </c>
      <c r="AT55" s="78">
        <f t="shared" si="1"/>
        <v>0</v>
      </c>
      <c r="AU55" s="79">
        <f>ROUND(SUM(AU56:AU59),5)</f>
        <v>0</v>
      </c>
      <c r="AV55" s="78">
        <f>ROUND(AZ55*L29,2)</f>
        <v>0</v>
      </c>
      <c r="AW55" s="78">
        <f>ROUND(BA55*L30,2)</f>
        <v>0</v>
      </c>
      <c r="AX55" s="78">
        <f>ROUND(BB55*L29,2)</f>
        <v>0</v>
      </c>
      <c r="AY55" s="78">
        <f>ROUND(BC55*L30,2)</f>
        <v>0</v>
      </c>
      <c r="AZ55" s="78">
        <f>ROUND(SUM(AZ56:AZ59),2)</f>
        <v>0</v>
      </c>
      <c r="BA55" s="78">
        <f>ROUND(SUM(BA56:BA59),2)</f>
        <v>0</v>
      </c>
      <c r="BB55" s="78">
        <f>ROUND(SUM(BB56:BB59),2)</f>
        <v>0</v>
      </c>
      <c r="BC55" s="78">
        <f>ROUND(SUM(BC56:BC59),2)</f>
        <v>0</v>
      </c>
      <c r="BD55" s="80">
        <f>ROUND(SUM(BD56:BD59),2)</f>
        <v>0</v>
      </c>
      <c r="BS55" s="81" t="s">
        <v>81</v>
      </c>
      <c r="BT55" s="81" t="s">
        <v>23</v>
      </c>
      <c r="BU55" s="81" t="s">
        <v>83</v>
      </c>
      <c r="BV55" s="81" t="s">
        <v>84</v>
      </c>
      <c r="BW55" s="81" t="s">
        <v>89</v>
      </c>
      <c r="BX55" s="81" t="s">
        <v>5</v>
      </c>
      <c r="CL55" s="81" t="s">
        <v>36</v>
      </c>
      <c r="CM55" s="81" t="s">
        <v>90</v>
      </c>
    </row>
    <row r="56" spans="1:91" s="3" customFormat="1" ht="16.5" customHeight="1">
      <c r="A56" s="82" t="s">
        <v>91</v>
      </c>
      <c r="B56" s="47"/>
      <c r="C56" s="9"/>
      <c r="D56" s="9"/>
      <c r="E56" s="300" t="s">
        <v>92</v>
      </c>
      <c r="F56" s="300"/>
      <c r="G56" s="300"/>
      <c r="H56" s="300"/>
      <c r="I56" s="300"/>
      <c r="J56" s="9"/>
      <c r="K56" s="300" t="s">
        <v>93</v>
      </c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298">
        <f>'01 - Ohradní zeď - č.7'!J32</f>
        <v>0</v>
      </c>
      <c r="AH56" s="299"/>
      <c r="AI56" s="299"/>
      <c r="AJ56" s="299"/>
      <c r="AK56" s="299"/>
      <c r="AL56" s="299"/>
      <c r="AM56" s="299"/>
      <c r="AN56" s="298">
        <f t="shared" si="0"/>
        <v>0</v>
      </c>
      <c r="AO56" s="299"/>
      <c r="AP56" s="299"/>
      <c r="AQ56" s="83" t="s">
        <v>94</v>
      </c>
      <c r="AR56" s="47"/>
      <c r="AS56" s="84">
        <v>0</v>
      </c>
      <c r="AT56" s="85">
        <f t="shared" si="1"/>
        <v>0</v>
      </c>
      <c r="AU56" s="86">
        <f>'01 - Ohradní zeď - č.7'!P99</f>
        <v>0</v>
      </c>
      <c r="AV56" s="85">
        <f>'01 - Ohradní zeď - č.7'!J35</f>
        <v>0</v>
      </c>
      <c r="AW56" s="85">
        <f>'01 - Ohradní zeď - č.7'!J36</f>
        <v>0</v>
      </c>
      <c r="AX56" s="85">
        <f>'01 - Ohradní zeď - č.7'!J37</f>
        <v>0</v>
      </c>
      <c r="AY56" s="85">
        <f>'01 - Ohradní zeď - č.7'!J38</f>
        <v>0</v>
      </c>
      <c r="AZ56" s="85">
        <f>'01 - Ohradní zeď - č.7'!F35</f>
        <v>0</v>
      </c>
      <c r="BA56" s="85">
        <f>'01 - Ohradní zeď - č.7'!F36</f>
        <v>0</v>
      </c>
      <c r="BB56" s="85">
        <f>'01 - Ohradní zeď - č.7'!F37</f>
        <v>0</v>
      </c>
      <c r="BC56" s="85">
        <f>'01 - Ohradní zeď - č.7'!F38</f>
        <v>0</v>
      </c>
      <c r="BD56" s="87">
        <f>'01 - Ohradní zeď - č.7'!F39</f>
        <v>0</v>
      </c>
      <c r="BT56" s="26" t="s">
        <v>90</v>
      </c>
      <c r="BV56" s="26" t="s">
        <v>84</v>
      </c>
      <c r="BW56" s="26" t="s">
        <v>95</v>
      </c>
      <c r="BX56" s="26" t="s">
        <v>89</v>
      </c>
      <c r="CL56" s="26" t="s">
        <v>36</v>
      </c>
    </row>
    <row r="57" spans="1:91" s="3" customFormat="1" ht="16.5" customHeight="1">
      <c r="A57" s="82" t="s">
        <v>91</v>
      </c>
      <c r="B57" s="47"/>
      <c r="C57" s="9"/>
      <c r="D57" s="9"/>
      <c r="E57" s="300" t="s">
        <v>96</v>
      </c>
      <c r="F57" s="300"/>
      <c r="G57" s="300"/>
      <c r="H57" s="300"/>
      <c r="I57" s="300"/>
      <c r="J57" s="9"/>
      <c r="K57" s="300" t="s">
        <v>97</v>
      </c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298">
        <f>'02 - Ohradní zeď - č.8'!J32</f>
        <v>0</v>
      </c>
      <c r="AH57" s="299"/>
      <c r="AI57" s="299"/>
      <c r="AJ57" s="299"/>
      <c r="AK57" s="299"/>
      <c r="AL57" s="299"/>
      <c r="AM57" s="299"/>
      <c r="AN57" s="298">
        <f t="shared" si="0"/>
        <v>0</v>
      </c>
      <c r="AO57" s="299"/>
      <c r="AP57" s="299"/>
      <c r="AQ57" s="83" t="s">
        <v>94</v>
      </c>
      <c r="AR57" s="47"/>
      <c r="AS57" s="84">
        <v>0</v>
      </c>
      <c r="AT57" s="85">
        <f t="shared" si="1"/>
        <v>0</v>
      </c>
      <c r="AU57" s="86">
        <f>'02 - Ohradní zeď - č.8'!P99</f>
        <v>0</v>
      </c>
      <c r="AV57" s="85">
        <f>'02 - Ohradní zeď - č.8'!J35</f>
        <v>0</v>
      </c>
      <c r="AW57" s="85">
        <f>'02 - Ohradní zeď - č.8'!J36</f>
        <v>0</v>
      </c>
      <c r="AX57" s="85">
        <f>'02 - Ohradní zeď - č.8'!J37</f>
        <v>0</v>
      </c>
      <c r="AY57" s="85">
        <f>'02 - Ohradní zeď - č.8'!J38</f>
        <v>0</v>
      </c>
      <c r="AZ57" s="85">
        <f>'02 - Ohradní zeď - č.8'!F35</f>
        <v>0</v>
      </c>
      <c r="BA57" s="85">
        <f>'02 - Ohradní zeď - č.8'!F36</f>
        <v>0</v>
      </c>
      <c r="BB57" s="85">
        <f>'02 - Ohradní zeď - č.8'!F37</f>
        <v>0</v>
      </c>
      <c r="BC57" s="85">
        <f>'02 - Ohradní zeď - č.8'!F38</f>
        <v>0</v>
      </c>
      <c r="BD57" s="87">
        <f>'02 - Ohradní zeď - č.8'!F39</f>
        <v>0</v>
      </c>
      <c r="BT57" s="26" t="s">
        <v>90</v>
      </c>
      <c r="BV57" s="26" t="s">
        <v>84</v>
      </c>
      <c r="BW57" s="26" t="s">
        <v>98</v>
      </c>
      <c r="BX57" s="26" t="s">
        <v>89</v>
      </c>
      <c r="CL57" s="26" t="s">
        <v>36</v>
      </c>
    </row>
    <row r="58" spans="1:91" s="3" customFormat="1" ht="16.5" customHeight="1">
      <c r="A58" s="82" t="s">
        <v>91</v>
      </c>
      <c r="B58" s="47"/>
      <c r="C58" s="9"/>
      <c r="D58" s="9"/>
      <c r="E58" s="300" t="s">
        <v>99</v>
      </c>
      <c r="F58" s="300"/>
      <c r="G58" s="300"/>
      <c r="H58" s="300"/>
      <c r="I58" s="300"/>
      <c r="J58" s="9"/>
      <c r="K58" s="300" t="s">
        <v>100</v>
      </c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298">
        <f>'04 - Ohradní zeď - č.10'!J32</f>
        <v>0</v>
      </c>
      <c r="AH58" s="299"/>
      <c r="AI58" s="299"/>
      <c r="AJ58" s="299"/>
      <c r="AK58" s="299"/>
      <c r="AL58" s="299"/>
      <c r="AM58" s="299"/>
      <c r="AN58" s="298">
        <f t="shared" si="0"/>
        <v>0</v>
      </c>
      <c r="AO58" s="299"/>
      <c r="AP58" s="299"/>
      <c r="AQ58" s="83" t="s">
        <v>94</v>
      </c>
      <c r="AR58" s="47"/>
      <c r="AS58" s="84">
        <v>0</v>
      </c>
      <c r="AT58" s="85">
        <f t="shared" si="1"/>
        <v>0</v>
      </c>
      <c r="AU58" s="86">
        <f>'04 - Ohradní zeď - č.10'!P99</f>
        <v>0</v>
      </c>
      <c r="AV58" s="85">
        <f>'04 - Ohradní zeď - č.10'!J35</f>
        <v>0</v>
      </c>
      <c r="AW58" s="85">
        <f>'04 - Ohradní zeď - č.10'!J36</f>
        <v>0</v>
      </c>
      <c r="AX58" s="85">
        <f>'04 - Ohradní zeď - č.10'!J37</f>
        <v>0</v>
      </c>
      <c r="AY58" s="85">
        <f>'04 - Ohradní zeď - č.10'!J38</f>
        <v>0</v>
      </c>
      <c r="AZ58" s="85">
        <f>'04 - Ohradní zeď - č.10'!F35</f>
        <v>0</v>
      </c>
      <c r="BA58" s="85">
        <f>'04 - Ohradní zeď - č.10'!F36</f>
        <v>0</v>
      </c>
      <c r="BB58" s="85">
        <f>'04 - Ohradní zeď - č.10'!F37</f>
        <v>0</v>
      </c>
      <c r="BC58" s="85">
        <f>'04 - Ohradní zeď - č.10'!F38</f>
        <v>0</v>
      </c>
      <c r="BD58" s="87">
        <f>'04 - Ohradní zeď - č.10'!F39</f>
        <v>0</v>
      </c>
      <c r="BT58" s="26" t="s">
        <v>90</v>
      </c>
      <c r="BV58" s="26" t="s">
        <v>84</v>
      </c>
      <c r="BW58" s="26" t="s">
        <v>101</v>
      </c>
      <c r="BX58" s="26" t="s">
        <v>89</v>
      </c>
      <c r="CL58" s="26" t="s">
        <v>36</v>
      </c>
    </row>
    <row r="59" spans="1:91" s="3" customFormat="1" ht="16.5" customHeight="1">
      <c r="A59" s="82" t="s">
        <v>91</v>
      </c>
      <c r="B59" s="47"/>
      <c r="C59" s="9"/>
      <c r="D59" s="9"/>
      <c r="E59" s="300" t="s">
        <v>102</v>
      </c>
      <c r="F59" s="300"/>
      <c r="G59" s="300"/>
      <c r="H59" s="300"/>
      <c r="I59" s="300"/>
      <c r="J59" s="9"/>
      <c r="K59" s="300" t="s">
        <v>103</v>
      </c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298">
        <f>'05 - Ohradní zeď - č.11'!J32</f>
        <v>0</v>
      </c>
      <c r="AH59" s="299"/>
      <c r="AI59" s="299"/>
      <c r="AJ59" s="299"/>
      <c r="AK59" s="299"/>
      <c r="AL59" s="299"/>
      <c r="AM59" s="299"/>
      <c r="AN59" s="298">
        <f t="shared" si="0"/>
        <v>0</v>
      </c>
      <c r="AO59" s="299"/>
      <c r="AP59" s="299"/>
      <c r="AQ59" s="83" t="s">
        <v>94</v>
      </c>
      <c r="AR59" s="47"/>
      <c r="AS59" s="84">
        <v>0</v>
      </c>
      <c r="AT59" s="85">
        <f t="shared" si="1"/>
        <v>0</v>
      </c>
      <c r="AU59" s="86">
        <f>'05 - Ohradní zeď - č.11'!P101</f>
        <v>0</v>
      </c>
      <c r="AV59" s="85">
        <f>'05 - Ohradní zeď - č.11'!J35</f>
        <v>0</v>
      </c>
      <c r="AW59" s="85">
        <f>'05 - Ohradní zeď - č.11'!J36</f>
        <v>0</v>
      </c>
      <c r="AX59" s="85">
        <f>'05 - Ohradní zeď - č.11'!J37</f>
        <v>0</v>
      </c>
      <c r="AY59" s="85">
        <f>'05 - Ohradní zeď - č.11'!J38</f>
        <v>0</v>
      </c>
      <c r="AZ59" s="85">
        <f>'05 - Ohradní zeď - č.11'!F35</f>
        <v>0</v>
      </c>
      <c r="BA59" s="85">
        <f>'05 - Ohradní zeď - č.11'!F36</f>
        <v>0</v>
      </c>
      <c r="BB59" s="85">
        <f>'05 - Ohradní zeď - č.11'!F37</f>
        <v>0</v>
      </c>
      <c r="BC59" s="85">
        <f>'05 - Ohradní zeď - č.11'!F38</f>
        <v>0</v>
      </c>
      <c r="BD59" s="87">
        <f>'05 - Ohradní zeď - č.11'!F39</f>
        <v>0</v>
      </c>
      <c r="BT59" s="26" t="s">
        <v>90</v>
      </c>
      <c r="BV59" s="26" t="s">
        <v>84</v>
      </c>
      <c r="BW59" s="26" t="s">
        <v>104</v>
      </c>
      <c r="BX59" s="26" t="s">
        <v>89</v>
      </c>
      <c r="CL59" s="26" t="s">
        <v>36</v>
      </c>
    </row>
    <row r="60" spans="1:91" s="6" customFormat="1" ht="16.5" customHeight="1">
      <c r="A60" s="82" t="s">
        <v>91</v>
      </c>
      <c r="B60" s="73"/>
      <c r="C60" s="74"/>
      <c r="D60" s="297" t="s">
        <v>105</v>
      </c>
      <c r="E60" s="297"/>
      <c r="F60" s="297"/>
      <c r="G60" s="297"/>
      <c r="H60" s="297"/>
      <c r="I60" s="75"/>
      <c r="J60" s="297" t="s">
        <v>106</v>
      </c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6">
        <f>'05.1 - Vedlejší a ostatní...'!J30</f>
        <v>0</v>
      </c>
      <c r="AH60" s="295"/>
      <c r="AI60" s="295"/>
      <c r="AJ60" s="295"/>
      <c r="AK60" s="295"/>
      <c r="AL60" s="295"/>
      <c r="AM60" s="295"/>
      <c r="AN60" s="296">
        <f t="shared" si="0"/>
        <v>0</v>
      </c>
      <c r="AO60" s="295"/>
      <c r="AP60" s="295"/>
      <c r="AQ60" s="76" t="s">
        <v>107</v>
      </c>
      <c r="AR60" s="73"/>
      <c r="AS60" s="88">
        <v>0</v>
      </c>
      <c r="AT60" s="89">
        <f t="shared" si="1"/>
        <v>0</v>
      </c>
      <c r="AU60" s="90">
        <f>'05.1 - Vedlejší a ostatní...'!P82</f>
        <v>0</v>
      </c>
      <c r="AV60" s="89">
        <f>'05.1 - Vedlejší a ostatní...'!J33</f>
        <v>0</v>
      </c>
      <c r="AW60" s="89">
        <f>'05.1 - Vedlejší a ostatní...'!J34</f>
        <v>0</v>
      </c>
      <c r="AX60" s="89">
        <f>'05.1 - Vedlejší a ostatní...'!J35</f>
        <v>0</v>
      </c>
      <c r="AY60" s="89">
        <f>'05.1 - Vedlejší a ostatní...'!J36</f>
        <v>0</v>
      </c>
      <c r="AZ60" s="89">
        <f>'05.1 - Vedlejší a ostatní...'!F33</f>
        <v>0</v>
      </c>
      <c r="BA60" s="89">
        <f>'05.1 - Vedlejší a ostatní...'!F34</f>
        <v>0</v>
      </c>
      <c r="BB60" s="89">
        <f>'05.1 - Vedlejší a ostatní...'!F35</f>
        <v>0</v>
      </c>
      <c r="BC60" s="89">
        <f>'05.1 - Vedlejší a ostatní...'!F36</f>
        <v>0</v>
      </c>
      <c r="BD60" s="91">
        <f>'05.1 - Vedlejší a ostatní...'!F37</f>
        <v>0</v>
      </c>
      <c r="BT60" s="81" t="s">
        <v>23</v>
      </c>
      <c r="BV60" s="81" t="s">
        <v>84</v>
      </c>
      <c r="BW60" s="81" t="s">
        <v>108</v>
      </c>
      <c r="BX60" s="81" t="s">
        <v>5</v>
      </c>
      <c r="CL60" s="81" t="s">
        <v>36</v>
      </c>
      <c r="CM60" s="81" t="s">
        <v>90</v>
      </c>
    </row>
    <row r="61" spans="1:91" s="1" customFormat="1" ht="30" customHeight="1">
      <c r="B61" s="34"/>
      <c r="AR61" s="34"/>
    </row>
    <row r="62" spans="1:91" s="1" customFormat="1" ht="6.95" customHeight="1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34"/>
    </row>
  </sheetData>
  <sheetProtection algorithmName="SHA-512" hashValue="ACy5M3O1/iSHGmK/0q6dfY48/DhjTb4BK0UNAa6xjBuAsSt16ifoRV3h3xx/FKkDRKRZACmm2kUSlW5M05oWXw==" saltValue="/C49BEi6Y0utg175QLdJVvUEZ7TUdX/+U398/far/GVu1Onu39V8y5GDz1yhXHkj9byfn8Q50dPM/2n/gEkfLQ==" spinCount="100000" sheet="1" objects="1" scenarios="1" formatColumns="0" formatRows="0"/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60:AP60"/>
    <mergeCell ref="AG60:AM60"/>
    <mergeCell ref="D60:H60"/>
    <mergeCell ref="J60:AF60"/>
    <mergeCell ref="AG54:AM54"/>
    <mergeCell ref="AN54:AP54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L45:AO45"/>
    <mergeCell ref="AM47:AN47"/>
    <mergeCell ref="AS49:AT51"/>
    <mergeCell ref="AM49:AP49"/>
    <mergeCell ref="AM50:AP50"/>
  </mergeCells>
  <hyperlinks>
    <hyperlink ref="A56" location="'01 - Ohradní zeď - č.7'!C2" display="/" xr:uid="{00000000-0004-0000-0000-000000000000}"/>
    <hyperlink ref="A57" location="'02 - Ohradní zeď - č.8'!C2" display="/" xr:uid="{00000000-0004-0000-0000-000001000000}"/>
    <hyperlink ref="A58" location="'04 - Ohradní zeď - č.10'!C2" display="/" xr:uid="{00000000-0004-0000-0000-000002000000}"/>
    <hyperlink ref="A59" location="'05 - Ohradní zeď - č.11'!C2" display="/" xr:uid="{00000000-0004-0000-0000-000003000000}"/>
    <hyperlink ref="A60" location="'05.1 - Vedlejší a ostatní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8" t="s">
        <v>95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109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2" t="str">
        <f>'Rekapitulace stavby'!K6</f>
        <v>Stavební a restaurátorská obnova - areál Velehrad  - SO 05 Ohradní zeď (č.7-11)</v>
      </c>
      <c r="F7" s="323"/>
      <c r="G7" s="323"/>
      <c r="H7" s="323"/>
      <c r="L7" s="21"/>
    </row>
    <row r="8" spans="2:46" ht="12" customHeight="1">
      <c r="B8" s="21"/>
      <c r="D8" s="28" t="s">
        <v>110</v>
      </c>
      <c r="L8" s="21"/>
    </row>
    <row r="9" spans="2:46" s="1" customFormat="1" ht="16.5" customHeight="1">
      <c r="B9" s="34"/>
      <c r="E9" s="322" t="s">
        <v>111</v>
      </c>
      <c r="F9" s="324"/>
      <c r="G9" s="324"/>
      <c r="H9" s="324"/>
      <c r="L9" s="34"/>
    </row>
    <row r="10" spans="2:46" s="1" customFormat="1" ht="12" customHeight="1">
      <c r="B10" s="34"/>
      <c r="D10" s="28" t="s">
        <v>112</v>
      </c>
      <c r="L10" s="34"/>
    </row>
    <row r="11" spans="2:46" s="1" customFormat="1" ht="16.5" customHeight="1">
      <c r="B11" s="34"/>
      <c r="E11" s="281" t="s">
        <v>113</v>
      </c>
      <c r="F11" s="324"/>
      <c r="G11" s="324"/>
      <c r="H11" s="324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19</v>
      </c>
      <c r="F13" s="26" t="s">
        <v>36</v>
      </c>
      <c r="I13" s="28" t="s">
        <v>21</v>
      </c>
      <c r="J13" s="26" t="s">
        <v>36</v>
      </c>
      <c r="L13" s="34"/>
    </row>
    <row r="14" spans="2:46" s="1" customFormat="1" ht="12" customHeight="1">
      <c r="B14" s="34"/>
      <c r="D14" s="28" t="s">
        <v>24</v>
      </c>
      <c r="F14" s="26" t="s">
        <v>25</v>
      </c>
      <c r="I14" s="28" t="s">
        <v>26</v>
      </c>
      <c r="J14" s="51" t="str">
        <f>'Rekapitulace stavby'!AN8</f>
        <v>25. 8. 2025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34</v>
      </c>
      <c r="I16" s="28" t="s">
        <v>35</v>
      </c>
      <c r="J16" s="26" t="s">
        <v>36</v>
      </c>
      <c r="L16" s="34"/>
    </row>
    <row r="17" spans="2:12" s="1" customFormat="1" ht="18" customHeight="1">
      <c r="B17" s="34"/>
      <c r="E17" s="26" t="s">
        <v>37</v>
      </c>
      <c r="I17" s="28" t="s">
        <v>38</v>
      </c>
      <c r="J17" s="26" t="s">
        <v>36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39</v>
      </c>
      <c r="I19" s="28" t="s">
        <v>35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5" t="str">
        <f>'Rekapitulace stavby'!E14</f>
        <v>Vyplň údaj</v>
      </c>
      <c r="F20" s="306"/>
      <c r="G20" s="306"/>
      <c r="H20" s="306"/>
      <c r="I20" s="28" t="s">
        <v>38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41</v>
      </c>
      <c r="I22" s="28" t="s">
        <v>35</v>
      </c>
      <c r="J22" s="26" t="s">
        <v>36</v>
      </c>
      <c r="L22" s="34"/>
    </row>
    <row r="23" spans="2:12" s="1" customFormat="1" ht="18" customHeight="1">
      <c r="B23" s="34"/>
      <c r="E23" s="26" t="s">
        <v>42</v>
      </c>
      <c r="I23" s="28" t="s">
        <v>38</v>
      </c>
      <c r="J23" s="26" t="s">
        <v>36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44</v>
      </c>
      <c r="I25" s="28" t="s">
        <v>35</v>
      </c>
      <c r="J25" s="26" t="s">
        <v>36</v>
      </c>
      <c r="L25" s="34"/>
    </row>
    <row r="26" spans="2:12" s="1" customFormat="1" ht="18" customHeight="1">
      <c r="B26" s="34"/>
      <c r="E26" s="26" t="s">
        <v>45</v>
      </c>
      <c r="I26" s="28" t="s">
        <v>38</v>
      </c>
      <c r="J26" s="26" t="s">
        <v>36</v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46</v>
      </c>
      <c r="L28" s="34"/>
    </row>
    <row r="29" spans="2:12" s="7" customFormat="1" ht="47.25" customHeight="1">
      <c r="B29" s="93"/>
      <c r="E29" s="311" t="s">
        <v>114</v>
      </c>
      <c r="F29" s="311"/>
      <c r="G29" s="311"/>
      <c r="H29" s="311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48</v>
      </c>
      <c r="J32" s="65">
        <f>ROUND(J99,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50</v>
      </c>
      <c r="I34" s="37" t="s">
        <v>49</v>
      </c>
      <c r="J34" s="37" t="s">
        <v>51</v>
      </c>
      <c r="L34" s="34"/>
    </row>
    <row r="35" spans="2:12" s="1" customFormat="1" ht="14.45" customHeight="1">
      <c r="B35" s="34"/>
      <c r="D35" s="54" t="s">
        <v>52</v>
      </c>
      <c r="E35" s="28" t="s">
        <v>53</v>
      </c>
      <c r="F35" s="85">
        <f>ROUND((SUM(BE99:BE411)),  2)</f>
        <v>0</v>
      </c>
      <c r="I35" s="95">
        <v>0.21</v>
      </c>
      <c r="J35" s="85">
        <f>ROUND(((SUM(BE99:BE411))*I35),  2)</f>
        <v>0</v>
      </c>
      <c r="L35" s="34"/>
    </row>
    <row r="36" spans="2:12" s="1" customFormat="1" ht="14.45" customHeight="1">
      <c r="B36" s="34"/>
      <c r="E36" s="28" t="s">
        <v>54</v>
      </c>
      <c r="F36" s="85">
        <f>ROUND((SUM(BF99:BF411)),  2)</f>
        <v>0</v>
      </c>
      <c r="I36" s="95">
        <v>0.12</v>
      </c>
      <c r="J36" s="85">
        <f>ROUND(((SUM(BF99:BF411))*I36),  2)</f>
        <v>0</v>
      </c>
      <c r="L36" s="34"/>
    </row>
    <row r="37" spans="2:12" s="1" customFormat="1" ht="14.45" hidden="1" customHeight="1">
      <c r="B37" s="34"/>
      <c r="E37" s="28" t="s">
        <v>55</v>
      </c>
      <c r="F37" s="85">
        <f>ROUND((SUM(BG99:BG411)),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56</v>
      </c>
      <c r="F38" s="85">
        <f>ROUND((SUM(BH99:BH411)),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57</v>
      </c>
      <c r="F39" s="85">
        <f>ROUND((SUM(BI99:BI411)),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58</v>
      </c>
      <c r="E41" s="56"/>
      <c r="F41" s="56"/>
      <c r="G41" s="98" t="s">
        <v>59</v>
      </c>
      <c r="H41" s="99" t="s">
        <v>60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115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2" t="str">
        <f>E7</f>
        <v>Stavební a restaurátorská obnova - areál Velehrad  - SO 05 Ohradní zeď (č.7-11)</v>
      </c>
      <c r="F50" s="323"/>
      <c r="G50" s="323"/>
      <c r="H50" s="323"/>
      <c r="L50" s="34"/>
    </row>
    <row r="51" spans="2:47" ht="12" customHeight="1">
      <c r="B51" s="21"/>
      <c r="C51" s="28" t="s">
        <v>110</v>
      </c>
      <c r="L51" s="21"/>
    </row>
    <row r="52" spans="2:47" s="1" customFormat="1" ht="16.5" customHeight="1">
      <c r="B52" s="34"/>
      <c r="E52" s="322" t="s">
        <v>111</v>
      </c>
      <c r="F52" s="324"/>
      <c r="G52" s="324"/>
      <c r="H52" s="324"/>
      <c r="L52" s="34"/>
    </row>
    <row r="53" spans="2:47" s="1" customFormat="1" ht="12" customHeight="1">
      <c r="B53" s="34"/>
      <c r="C53" s="28" t="s">
        <v>112</v>
      </c>
      <c r="L53" s="34"/>
    </row>
    <row r="54" spans="2:47" s="1" customFormat="1" ht="16.5" customHeight="1">
      <c r="B54" s="34"/>
      <c r="E54" s="281" t="str">
        <f>E11</f>
        <v>01 - Ohradní zeď - č.7</v>
      </c>
      <c r="F54" s="324"/>
      <c r="G54" s="324"/>
      <c r="H54" s="324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24</v>
      </c>
      <c r="F56" s="26" t="str">
        <f>F14</f>
        <v>Velehrad</v>
      </c>
      <c r="I56" s="28" t="s">
        <v>26</v>
      </c>
      <c r="J56" s="51" t="str">
        <f>IF(J14="","",J14)</f>
        <v>25. 8. 2025</v>
      </c>
      <c r="L56" s="34"/>
    </row>
    <row r="57" spans="2:47" s="1" customFormat="1" ht="6.95" customHeight="1">
      <c r="B57" s="34"/>
      <c r="L57" s="34"/>
    </row>
    <row r="58" spans="2:47" s="1" customFormat="1" ht="40.15" customHeight="1">
      <c r="B58" s="34"/>
      <c r="C58" s="28" t="s">
        <v>34</v>
      </c>
      <c r="F58" s="26" t="str">
        <f>E17</f>
        <v>Arcibiskupství olomoucké, Wurmova562/9, Olomouc</v>
      </c>
      <c r="I58" s="28" t="s">
        <v>41</v>
      </c>
      <c r="J58" s="32" t="str">
        <f>E23</f>
        <v>Atelier A, ulice 8.května  16 , Olomouc</v>
      </c>
      <c r="L58" s="34"/>
    </row>
    <row r="59" spans="2:47" s="1" customFormat="1" ht="15.2" customHeight="1">
      <c r="B59" s="34"/>
      <c r="C59" s="28" t="s">
        <v>39</v>
      </c>
      <c r="F59" s="26" t="str">
        <f>IF(E20="","",E20)</f>
        <v>Vyplň údaj</v>
      </c>
      <c r="I59" s="28" t="s">
        <v>44</v>
      </c>
      <c r="J59" s="32" t="str">
        <f>E26</f>
        <v>Kucek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116</v>
      </c>
      <c r="D61" s="96"/>
      <c r="E61" s="96"/>
      <c r="F61" s="96"/>
      <c r="G61" s="96"/>
      <c r="H61" s="96"/>
      <c r="I61" s="96"/>
      <c r="J61" s="103" t="s">
        <v>117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80</v>
      </c>
      <c r="J63" s="65">
        <f>J99</f>
        <v>0</v>
      </c>
      <c r="L63" s="34"/>
      <c r="AU63" s="18" t="s">
        <v>118</v>
      </c>
    </row>
    <row r="64" spans="2:47" s="8" customFormat="1" ht="24.95" customHeight="1">
      <c r="B64" s="105"/>
      <c r="D64" s="106" t="s">
        <v>119</v>
      </c>
      <c r="E64" s="107"/>
      <c r="F64" s="107"/>
      <c r="G64" s="107"/>
      <c r="H64" s="107"/>
      <c r="I64" s="107"/>
      <c r="J64" s="108">
        <f>J100</f>
        <v>0</v>
      </c>
      <c r="L64" s="105"/>
    </row>
    <row r="65" spans="2:12" s="9" customFormat="1" ht="19.899999999999999" customHeight="1">
      <c r="B65" s="109"/>
      <c r="D65" s="110" t="s">
        <v>120</v>
      </c>
      <c r="E65" s="111"/>
      <c r="F65" s="111"/>
      <c r="G65" s="111"/>
      <c r="H65" s="111"/>
      <c r="I65" s="111"/>
      <c r="J65" s="112">
        <f>J101</f>
        <v>0</v>
      </c>
      <c r="L65" s="109"/>
    </row>
    <row r="66" spans="2:12" s="9" customFormat="1" ht="19.899999999999999" customHeight="1">
      <c r="B66" s="109"/>
      <c r="D66" s="110" t="s">
        <v>121</v>
      </c>
      <c r="E66" s="111"/>
      <c r="F66" s="111"/>
      <c r="G66" s="111"/>
      <c r="H66" s="111"/>
      <c r="I66" s="111"/>
      <c r="J66" s="112">
        <f>J179</f>
        <v>0</v>
      </c>
      <c r="L66" s="109"/>
    </row>
    <row r="67" spans="2:12" s="9" customFormat="1" ht="19.899999999999999" customHeight="1">
      <c r="B67" s="109"/>
      <c r="D67" s="110" t="s">
        <v>122</v>
      </c>
      <c r="E67" s="111"/>
      <c r="F67" s="111"/>
      <c r="G67" s="111"/>
      <c r="H67" s="111"/>
      <c r="I67" s="111"/>
      <c r="J67" s="112">
        <f>J214</f>
        <v>0</v>
      </c>
      <c r="L67" s="109"/>
    </row>
    <row r="68" spans="2:12" s="9" customFormat="1" ht="19.899999999999999" customHeight="1">
      <c r="B68" s="109"/>
      <c r="D68" s="110" t="s">
        <v>123</v>
      </c>
      <c r="E68" s="111"/>
      <c r="F68" s="111"/>
      <c r="G68" s="111"/>
      <c r="H68" s="111"/>
      <c r="I68" s="111"/>
      <c r="J68" s="112">
        <f>J224</f>
        <v>0</v>
      </c>
      <c r="L68" s="109"/>
    </row>
    <row r="69" spans="2:12" s="9" customFormat="1" ht="19.899999999999999" customHeight="1">
      <c r="B69" s="109"/>
      <c r="D69" s="110" t="s">
        <v>124</v>
      </c>
      <c r="E69" s="111"/>
      <c r="F69" s="111"/>
      <c r="G69" s="111"/>
      <c r="H69" s="111"/>
      <c r="I69" s="111"/>
      <c r="J69" s="112">
        <f>J279</f>
        <v>0</v>
      </c>
      <c r="L69" s="109"/>
    </row>
    <row r="70" spans="2:12" s="9" customFormat="1" ht="19.899999999999999" customHeight="1">
      <c r="B70" s="109"/>
      <c r="D70" s="110" t="s">
        <v>125</v>
      </c>
      <c r="E70" s="111"/>
      <c r="F70" s="111"/>
      <c r="G70" s="111"/>
      <c r="H70" s="111"/>
      <c r="I70" s="111"/>
      <c r="J70" s="112">
        <f>J286</f>
        <v>0</v>
      </c>
      <c r="L70" s="109"/>
    </row>
    <row r="71" spans="2:12" s="9" customFormat="1" ht="19.899999999999999" customHeight="1">
      <c r="B71" s="109"/>
      <c r="D71" s="110" t="s">
        <v>126</v>
      </c>
      <c r="E71" s="111"/>
      <c r="F71" s="111"/>
      <c r="G71" s="111"/>
      <c r="H71" s="111"/>
      <c r="I71" s="111"/>
      <c r="J71" s="112">
        <f>J295</f>
        <v>0</v>
      </c>
      <c r="L71" s="109"/>
    </row>
    <row r="72" spans="2:12" s="9" customFormat="1" ht="19.899999999999999" customHeight="1">
      <c r="B72" s="109"/>
      <c r="D72" s="110" t="s">
        <v>127</v>
      </c>
      <c r="E72" s="111"/>
      <c r="F72" s="111"/>
      <c r="G72" s="111"/>
      <c r="H72" s="111"/>
      <c r="I72" s="111"/>
      <c r="J72" s="112">
        <f>J303</f>
        <v>0</v>
      </c>
      <c r="L72" s="109"/>
    </row>
    <row r="73" spans="2:12" s="9" customFormat="1" ht="19.899999999999999" customHeight="1">
      <c r="B73" s="109"/>
      <c r="D73" s="110" t="s">
        <v>128</v>
      </c>
      <c r="E73" s="111"/>
      <c r="F73" s="111"/>
      <c r="G73" s="111"/>
      <c r="H73" s="111"/>
      <c r="I73" s="111"/>
      <c r="J73" s="112">
        <f>J361</f>
        <v>0</v>
      </c>
      <c r="L73" s="109"/>
    </row>
    <row r="74" spans="2:12" s="9" customFormat="1" ht="19.899999999999999" customHeight="1">
      <c r="B74" s="109"/>
      <c r="D74" s="110" t="s">
        <v>129</v>
      </c>
      <c r="E74" s="111"/>
      <c r="F74" s="111"/>
      <c r="G74" s="111"/>
      <c r="H74" s="111"/>
      <c r="I74" s="111"/>
      <c r="J74" s="112">
        <f>J374</f>
        <v>0</v>
      </c>
      <c r="L74" s="109"/>
    </row>
    <row r="75" spans="2:12" s="8" customFormat="1" ht="24.95" customHeight="1">
      <c r="B75" s="105"/>
      <c r="D75" s="106" t="s">
        <v>130</v>
      </c>
      <c r="E75" s="107"/>
      <c r="F75" s="107"/>
      <c r="G75" s="107"/>
      <c r="H75" s="107"/>
      <c r="I75" s="107"/>
      <c r="J75" s="108">
        <f>J377</f>
        <v>0</v>
      </c>
      <c r="L75" s="105"/>
    </row>
    <row r="76" spans="2:12" s="9" customFormat="1" ht="19.899999999999999" customHeight="1">
      <c r="B76" s="109"/>
      <c r="D76" s="110" t="s">
        <v>131</v>
      </c>
      <c r="E76" s="111"/>
      <c r="F76" s="111"/>
      <c r="G76" s="111"/>
      <c r="H76" s="111"/>
      <c r="I76" s="111"/>
      <c r="J76" s="112">
        <f>J378</f>
        <v>0</v>
      </c>
      <c r="L76" s="109"/>
    </row>
    <row r="77" spans="2:12" s="9" customFormat="1" ht="19.899999999999999" customHeight="1">
      <c r="B77" s="109"/>
      <c r="D77" s="110" t="s">
        <v>132</v>
      </c>
      <c r="E77" s="111"/>
      <c r="F77" s="111"/>
      <c r="G77" s="111"/>
      <c r="H77" s="111"/>
      <c r="I77" s="111"/>
      <c r="J77" s="112">
        <f>J387</f>
        <v>0</v>
      </c>
      <c r="L77" s="109"/>
    </row>
    <row r="78" spans="2:12" s="1" customFormat="1" ht="21.75" customHeight="1">
      <c r="B78" s="34"/>
      <c r="L78" s="34"/>
    </row>
    <row r="79" spans="2:12" s="1" customFormat="1" ht="6.95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4"/>
    </row>
    <row r="83" spans="2:12" s="1" customFormat="1" ht="6.95" customHeight="1">
      <c r="B83" s="45"/>
      <c r="C83" s="46"/>
      <c r="D83" s="46"/>
      <c r="E83" s="46"/>
      <c r="F83" s="46"/>
      <c r="G83" s="46"/>
      <c r="H83" s="46"/>
      <c r="I83" s="46"/>
      <c r="J83" s="46"/>
      <c r="K83" s="46"/>
      <c r="L83" s="34"/>
    </row>
    <row r="84" spans="2:12" s="1" customFormat="1" ht="24.95" customHeight="1">
      <c r="B84" s="34"/>
      <c r="C84" s="22" t="s">
        <v>133</v>
      </c>
      <c r="L84" s="34"/>
    </row>
    <row r="85" spans="2:12" s="1" customFormat="1" ht="6.95" customHeight="1">
      <c r="B85" s="34"/>
      <c r="L85" s="34"/>
    </row>
    <row r="86" spans="2:12" s="1" customFormat="1" ht="12" customHeight="1">
      <c r="B86" s="34"/>
      <c r="C86" s="28" t="s">
        <v>16</v>
      </c>
      <c r="L86" s="34"/>
    </row>
    <row r="87" spans="2:12" s="1" customFormat="1" ht="16.5" customHeight="1">
      <c r="B87" s="34"/>
      <c r="E87" s="322" t="str">
        <f>E7</f>
        <v>Stavební a restaurátorská obnova - areál Velehrad  - SO 05 Ohradní zeď (č.7-11)</v>
      </c>
      <c r="F87" s="323"/>
      <c r="G87" s="323"/>
      <c r="H87" s="323"/>
      <c r="L87" s="34"/>
    </row>
    <row r="88" spans="2:12" ht="12" customHeight="1">
      <c r="B88" s="21"/>
      <c r="C88" s="28" t="s">
        <v>110</v>
      </c>
      <c r="L88" s="21"/>
    </row>
    <row r="89" spans="2:12" s="1" customFormat="1" ht="16.5" customHeight="1">
      <c r="B89" s="34"/>
      <c r="E89" s="322" t="s">
        <v>111</v>
      </c>
      <c r="F89" s="324"/>
      <c r="G89" s="324"/>
      <c r="H89" s="324"/>
      <c r="L89" s="34"/>
    </row>
    <row r="90" spans="2:12" s="1" customFormat="1" ht="12" customHeight="1">
      <c r="B90" s="34"/>
      <c r="C90" s="28" t="s">
        <v>112</v>
      </c>
      <c r="L90" s="34"/>
    </row>
    <row r="91" spans="2:12" s="1" customFormat="1" ht="16.5" customHeight="1">
      <c r="B91" s="34"/>
      <c r="E91" s="281" t="str">
        <f>E11</f>
        <v>01 - Ohradní zeď - č.7</v>
      </c>
      <c r="F91" s="324"/>
      <c r="G91" s="324"/>
      <c r="H91" s="324"/>
      <c r="L91" s="34"/>
    </row>
    <row r="92" spans="2:12" s="1" customFormat="1" ht="6.95" customHeight="1">
      <c r="B92" s="34"/>
      <c r="L92" s="34"/>
    </row>
    <row r="93" spans="2:12" s="1" customFormat="1" ht="12" customHeight="1">
      <c r="B93" s="34"/>
      <c r="C93" s="28" t="s">
        <v>24</v>
      </c>
      <c r="F93" s="26" t="str">
        <f>F14</f>
        <v>Velehrad</v>
      </c>
      <c r="I93" s="28" t="s">
        <v>26</v>
      </c>
      <c r="J93" s="51" t="str">
        <f>IF(J14="","",J14)</f>
        <v>25. 8. 2025</v>
      </c>
      <c r="L93" s="34"/>
    </row>
    <row r="94" spans="2:12" s="1" customFormat="1" ht="6.95" customHeight="1">
      <c r="B94" s="34"/>
      <c r="L94" s="34"/>
    </row>
    <row r="95" spans="2:12" s="1" customFormat="1" ht="40.15" customHeight="1">
      <c r="B95" s="34"/>
      <c r="C95" s="28" t="s">
        <v>34</v>
      </c>
      <c r="F95" s="26" t="str">
        <f>E17</f>
        <v>Arcibiskupství olomoucké, Wurmova562/9, Olomouc</v>
      </c>
      <c r="I95" s="28" t="s">
        <v>41</v>
      </c>
      <c r="J95" s="32" t="str">
        <f>E23</f>
        <v>Atelier A, ulice 8.května  16 , Olomouc</v>
      </c>
      <c r="L95" s="34"/>
    </row>
    <row r="96" spans="2:12" s="1" customFormat="1" ht="15.2" customHeight="1">
      <c r="B96" s="34"/>
      <c r="C96" s="28" t="s">
        <v>39</v>
      </c>
      <c r="F96" s="26" t="str">
        <f>IF(E20="","",E20)</f>
        <v>Vyplň údaj</v>
      </c>
      <c r="I96" s="28" t="s">
        <v>44</v>
      </c>
      <c r="J96" s="32" t="str">
        <f>E26</f>
        <v>Kucek</v>
      </c>
      <c r="L96" s="34"/>
    </row>
    <row r="97" spans="2:65" s="1" customFormat="1" ht="10.35" customHeight="1">
      <c r="B97" s="34"/>
      <c r="L97" s="34"/>
    </row>
    <row r="98" spans="2:65" s="10" customFormat="1" ht="29.25" customHeight="1">
      <c r="B98" s="113"/>
      <c r="C98" s="114" t="s">
        <v>134</v>
      </c>
      <c r="D98" s="115" t="s">
        <v>67</v>
      </c>
      <c r="E98" s="115" t="s">
        <v>63</v>
      </c>
      <c r="F98" s="115" t="s">
        <v>64</v>
      </c>
      <c r="G98" s="115" t="s">
        <v>135</v>
      </c>
      <c r="H98" s="115" t="s">
        <v>136</v>
      </c>
      <c r="I98" s="115" t="s">
        <v>137</v>
      </c>
      <c r="J98" s="115" t="s">
        <v>117</v>
      </c>
      <c r="K98" s="116" t="s">
        <v>138</v>
      </c>
      <c r="L98" s="113"/>
      <c r="M98" s="58" t="s">
        <v>36</v>
      </c>
      <c r="N98" s="59" t="s">
        <v>52</v>
      </c>
      <c r="O98" s="59" t="s">
        <v>139</v>
      </c>
      <c r="P98" s="59" t="s">
        <v>140</v>
      </c>
      <c r="Q98" s="59" t="s">
        <v>141</v>
      </c>
      <c r="R98" s="59" t="s">
        <v>142</v>
      </c>
      <c r="S98" s="59" t="s">
        <v>143</v>
      </c>
      <c r="T98" s="60" t="s">
        <v>144</v>
      </c>
    </row>
    <row r="99" spans="2:65" s="1" customFormat="1" ht="22.9" customHeight="1">
      <c r="B99" s="34"/>
      <c r="C99" s="63" t="s">
        <v>145</v>
      </c>
      <c r="J99" s="117">
        <f>BK99</f>
        <v>0</v>
      </c>
      <c r="L99" s="34"/>
      <c r="M99" s="61"/>
      <c r="N99" s="52"/>
      <c r="O99" s="52"/>
      <c r="P99" s="118">
        <f>P100+P377</f>
        <v>0</v>
      </c>
      <c r="Q99" s="52"/>
      <c r="R99" s="118">
        <f>R100+R377</f>
        <v>122.34923617999999</v>
      </c>
      <c r="S99" s="52"/>
      <c r="T99" s="119">
        <f>T100+T377</f>
        <v>139.04852400000001</v>
      </c>
      <c r="AT99" s="18" t="s">
        <v>81</v>
      </c>
      <c r="AU99" s="18" t="s">
        <v>118</v>
      </c>
      <c r="BK99" s="120">
        <f>BK100+BK377</f>
        <v>0</v>
      </c>
    </row>
    <row r="100" spans="2:65" s="11" customFormat="1" ht="25.9" customHeight="1">
      <c r="B100" s="121"/>
      <c r="D100" s="122" t="s">
        <v>81</v>
      </c>
      <c r="E100" s="123" t="s">
        <v>146</v>
      </c>
      <c r="F100" s="123" t="s">
        <v>147</v>
      </c>
      <c r="I100" s="124"/>
      <c r="J100" s="125">
        <f>BK100</f>
        <v>0</v>
      </c>
      <c r="L100" s="121"/>
      <c r="M100" s="126"/>
      <c r="P100" s="127">
        <f>P101+P179+P214+P224+P279+P286+P295+P303+P361+P374</f>
        <v>0</v>
      </c>
      <c r="R100" s="127">
        <f>R101+R179+R214+R224+R279+R286+R295+R303+R361+R374</f>
        <v>121.76130265999998</v>
      </c>
      <c r="T100" s="128">
        <f>T101+T179+T214+T224+T279+T286+T295+T303+T361+T374</f>
        <v>139.04852400000001</v>
      </c>
      <c r="AR100" s="122" t="s">
        <v>23</v>
      </c>
      <c r="AT100" s="129" t="s">
        <v>81</v>
      </c>
      <c r="AU100" s="129" t="s">
        <v>82</v>
      </c>
      <c r="AY100" s="122" t="s">
        <v>148</v>
      </c>
      <c r="BK100" s="130">
        <f>BK101+BK179+BK214+BK224+BK279+BK286+BK295+BK303+BK361+BK374</f>
        <v>0</v>
      </c>
    </row>
    <row r="101" spans="2:65" s="11" customFormat="1" ht="22.9" customHeight="1">
      <c r="B101" s="121"/>
      <c r="D101" s="122" t="s">
        <v>81</v>
      </c>
      <c r="E101" s="131" t="s">
        <v>23</v>
      </c>
      <c r="F101" s="131" t="s">
        <v>149</v>
      </c>
      <c r="I101" s="124"/>
      <c r="J101" s="132">
        <f>BK101</f>
        <v>0</v>
      </c>
      <c r="L101" s="121"/>
      <c r="M101" s="126"/>
      <c r="P101" s="127">
        <f>SUM(P102:P178)</f>
        <v>0</v>
      </c>
      <c r="R101" s="127">
        <f>SUM(R102:R178)</f>
        <v>2.2719999999999997E-3</v>
      </c>
      <c r="T101" s="128">
        <f>SUM(T102:T178)</f>
        <v>0</v>
      </c>
      <c r="AR101" s="122" t="s">
        <v>23</v>
      </c>
      <c r="AT101" s="129" t="s">
        <v>81</v>
      </c>
      <c r="AU101" s="129" t="s">
        <v>23</v>
      </c>
      <c r="AY101" s="122" t="s">
        <v>148</v>
      </c>
      <c r="BK101" s="130">
        <f>SUM(BK102:BK178)</f>
        <v>0</v>
      </c>
    </row>
    <row r="102" spans="2:65" s="1" customFormat="1" ht="16.5" customHeight="1">
      <c r="B102" s="34"/>
      <c r="C102" s="133" t="s">
        <v>23</v>
      </c>
      <c r="D102" s="133" t="s">
        <v>150</v>
      </c>
      <c r="E102" s="134" t="s">
        <v>151</v>
      </c>
      <c r="F102" s="135" t="s">
        <v>152</v>
      </c>
      <c r="G102" s="136" t="s">
        <v>153</v>
      </c>
      <c r="H102" s="137">
        <v>73.534999999999997</v>
      </c>
      <c r="I102" s="138"/>
      <c r="J102" s="139">
        <f>ROUND(I102*H102,2)</f>
        <v>0</v>
      </c>
      <c r="K102" s="135" t="s">
        <v>154</v>
      </c>
      <c r="L102" s="34"/>
      <c r="M102" s="140" t="s">
        <v>36</v>
      </c>
      <c r="N102" s="141" t="s">
        <v>53</v>
      </c>
      <c r="P102" s="142">
        <f>O102*H102</f>
        <v>0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AR102" s="144" t="s">
        <v>155</v>
      </c>
      <c r="AT102" s="144" t="s">
        <v>150</v>
      </c>
      <c r="AU102" s="144" t="s">
        <v>90</v>
      </c>
      <c r="AY102" s="18" t="s">
        <v>148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8" t="s">
        <v>23</v>
      </c>
      <c r="BK102" s="145">
        <f>ROUND(I102*H102,2)</f>
        <v>0</v>
      </c>
      <c r="BL102" s="18" t="s">
        <v>155</v>
      </c>
      <c r="BM102" s="144" t="s">
        <v>156</v>
      </c>
    </row>
    <row r="103" spans="2:65" s="1" customFormat="1" ht="11.25">
      <c r="B103" s="34"/>
      <c r="D103" s="146" t="s">
        <v>157</v>
      </c>
      <c r="F103" s="147" t="s">
        <v>158</v>
      </c>
      <c r="I103" s="148"/>
      <c r="L103" s="34"/>
      <c r="M103" s="149"/>
      <c r="T103" s="55"/>
      <c r="AT103" s="18" t="s">
        <v>157</v>
      </c>
      <c r="AU103" s="18" t="s">
        <v>90</v>
      </c>
    </row>
    <row r="104" spans="2:65" s="12" customFormat="1" ht="11.25">
      <c r="B104" s="150"/>
      <c r="D104" s="151" t="s">
        <v>159</v>
      </c>
      <c r="E104" s="152" t="s">
        <v>36</v>
      </c>
      <c r="F104" s="153" t="s">
        <v>160</v>
      </c>
      <c r="H104" s="152" t="s">
        <v>36</v>
      </c>
      <c r="I104" s="154"/>
      <c r="L104" s="150"/>
      <c r="M104" s="155"/>
      <c r="T104" s="156"/>
      <c r="AT104" s="152" t="s">
        <v>159</v>
      </c>
      <c r="AU104" s="152" t="s">
        <v>90</v>
      </c>
      <c r="AV104" s="12" t="s">
        <v>23</v>
      </c>
      <c r="AW104" s="12" t="s">
        <v>43</v>
      </c>
      <c r="AX104" s="12" t="s">
        <v>82</v>
      </c>
      <c r="AY104" s="152" t="s">
        <v>148</v>
      </c>
    </row>
    <row r="105" spans="2:65" s="12" customFormat="1" ht="11.25">
      <c r="B105" s="150"/>
      <c r="D105" s="151" t="s">
        <v>159</v>
      </c>
      <c r="E105" s="152" t="s">
        <v>36</v>
      </c>
      <c r="F105" s="153" t="s">
        <v>161</v>
      </c>
      <c r="H105" s="152" t="s">
        <v>36</v>
      </c>
      <c r="I105" s="154"/>
      <c r="L105" s="150"/>
      <c r="M105" s="155"/>
      <c r="T105" s="156"/>
      <c r="AT105" s="152" t="s">
        <v>159</v>
      </c>
      <c r="AU105" s="152" t="s">
        <v>90</v>
      </c>
      <c r="AV105" s="12" t="s">
        <v>23</v>
      </c>
      <c r="AW105" s="12" t="s">
        <v>43</v>
      </c>
      <c r="AX105" s="12" t="s">
        <v>82</v>
      </c>
      <c r="AY105" s="152" t="s">
        <v>148</v>
      </c>
    </row>
    <row r="106" spans="2:65" s="13" customFormat="1" ht="11.25">
      <c r="B106" s="157"/>
      <c r="D106" s="151" t="s">
        <v>159</v>
      </c>
      <c r="E106" s="158" t="s">
        <v>36</v>
      </c>
      <c r="F106" s="159" t="s">
        <v>162</v>
      </c>
      <c r="H106" s="160">
        <v>70.034999999999997</v>
      </c>
      <c r="I106" s="161"/>
      <c r="L106" s="157"/>
      <c r="M106" s="162"/>
      <c r="T106" s="163"/>
      <c r="AT106" s="158" t="s">
        <v>159</v>
      </c>
      <c r="AU106" s="158" t="s">
        <v>90</v>
      </c>
      <c r="AV106" s="13" t="s">
        <v>90</v>
      </c>
      <c r="AW106" s="13" t="s">
        <v>43</v>
      </c>
      <c r="AX106" s="13" t="s">
        <v>82</v>
      </c>
      <c r="AY106" s="158" t="s">
        <v>148</v>
      </c>
    </row>
    <row r="107" spans="2:65" s="12" customFormat="1" ht="11.25">
      <c r="B107" s="150"/>
      <c r="D107" s="151" t="s">
        <v>159</v>
      </c>
      <c r="E107" s="152" t="s">
        <v>36</v>
      </c>
      <c r="F107" s="153" t="s">
        <v>163</v>
      </c>
      <c r="H107" s="152" t="s">
        <v>36</v>
      </c>
      <c r="I107" s="154"/>
      <c r="L107" s="150"/>
      <c r="M107" s="155"/>
      <c r="T107" s="156"/>
      <c r="AT107" s="152" t="s">
        <v>159</v>
      </c>
      <c r="AU107" s="152" t="s">
        <v>90</v>
      </c>
      <c r="AV107" s="12" t="s">
        <v>23</v>
      </c>
      <c r="AW107" s="12" t="s">
        <v>43</v>
      </c>
      <c r="AX107" s="12" t="s">
        <v>82</v>
      </c>
      <c r="AY107" s="152" t="s">
        <v>148</v>
      </c>
    </row>
    <row r="108" spans="2:65" s="13" customFormat="1" ht="11.25">
      <c r="B108" s="157"/>
      <c r="D108" s="151" t="s">
        <v>159</v>
      </c>
      <c r="E108" s="158" t="s">
        <v>36</v>
      </c>
      <c r="F108" s="159" t="s">
        <v>164</v>
      </c>
      <c r="H108" s="160">
        <v>1.5</v>
      </c>
      <c r="I108" s="161"/>
      <c r="L108" s="157"/>
      <c r="M108" s="162"/>
      <c r="T108" s="163"/>
      <c r="AT108" s="158" t="s">
        <v>159</v>
      </c>
      <c r="AU108" s="158" t="s">
        <v>90</v>
      </c>
      <c r="AV108" s="13" t="s">
        <v>90</v>
      </c>
      <c r="AW108" s="13" t="s">
        <v>43</v>
      </c>
      <c r="AX108" s="13" t="s">
        <v>82</v>
      </c>
      <c r="AY108" s="158" t="s">
        <v>148</v>
      </c>
    </row>
    <row r="109" spans="2:65" s="12" customFormat="1" ht="11.25">
      <c r="B109" s="150"/>
      <c r="D109" s="151" t="s">
        <v>159</v>
      </c>
      <c r="E109" s="152" t="s">
        <v>36</v>
      </c>
      <c r="F109" s="153" t="s">
        <v>165</v>
      </c>
      <c r="H109" s="152" t="s">
        <v>36</v>
      </c>
      <c r="I109" s="154"/>
      <c r="L109" s="150"/>
      <c r="M109" s="155"/>
      <c r="T109" s="156"/>
      <c r="AT109" s="152" t="s">
        <v>159</v>
      </c>
      <c r="AU109" s="152" t="s">
        <v>90</v>
      </c>
      <c r="AV109" s="12" t="s">
        <v>23</v>
      </c>
      <c r="AW109" s="12" t="s">
        <v>43</v>
      </c>
      <c r="AX109" s="12" t="s">
        <v>82</v>
      </c>
      <c r="AY109" s="152" t="s">
        <v>148</v>
      </c>
    </row>
    <row r="110" spans="2:65" s="13" customFormat="1" ht="11.25">
      <c r="B110" s="157"/>
      <c r="D110" s="151" t="s">
        <v>159</v>
      </c>
      <c r="E110" s="158" t="s">
        <v>36</v>
      </c>
      <c r="F110" s="159" t="s">
        <v>166</v>
      </c>
      <c r="H110" s="160">
        <v>2</v>
      </c>
      <c r="I110" s="161"/>
      <c r="L110" s="157"/>
      <c r="M110" s="162"/>
      <c r="T110" s="163"/>
      <c r="AT110" s="158" t="s">
        <v>159</v>
      </c>
      <c r="AU110" s="158" t="s">
        <v>90</v>
      </c>
      <c r="AV110" s="13" t="s">
        <v>90</v>
      </c>
      <c r="AW110" s="13" t="s">
        <v>43</v>
      </c>
      <c r="AX110" s="13" t="s">
        <v>82</v>
      </c>
      <c r="AY110" s="158" t="s">
        <v>148</v>
      </c>
    </row>
    <row r="111" spans="2:65" s="14" customFormat="1" ht="11.25">
      <c r="B111" s="164"/>
      <c r="D111" s="151" t="s">
        <v>159</v>
      </c>
      <c r="E111" s="165" t="s">
        <v>36</v>
      </c>
      <c r="F111" s="166" t="s">
        <v>167</v>
      </c>
      <c r="H111" s="167">
        <v>73.534999999999997</v>
      </c>
      <c r="I111" s="168"/>
      <c r="L111" s="164"/>
      <c r="M111" s="169"/>
      <c r="T111" s="170"/>
      <c r="AT111" s="165" t="s">
        <v>159</v>
      </c>
      <c r="AU111" s="165" t="s">
        <v>90</v>
      </c>
      <c r="AV111" s="14" t="s">
        <v>155</v>
      </c>
      <c r="AW111" s="14" t="s">
        <v>43</v>
      </c>
      <c r="AX111" s="14" t="s">
        <v>23</v>
      </c>
      <c r="AY111" s="165" t="s">
        <v>148</v>
      </c>
    </row>
    <row r="112" spans="2:65" s="1" customFormat="1" ht="24.2" customHeight="1">
      <c r="B112" s="34"/>
      <c r="C112" s="133" t="s">
        <v>90</v>
      </c>
      <c r="D112" s="133" t="s">
        <v>150</v>
      </c>
      <c r="E112" s="134" t="s">
        <v>168</v>
      </c>
      <c r="F112" s="135" t="s">
        <v>169</v>
      </c>
      <c r="G112" s="136" t="s">
        <v>170</v>
      </c>
      <c r="H112" s="137">
        <v>50.674999999999997</v>
      </c>
      <c r="I112" s="138"/>
      <c r="J112" s="139">
        <f>ROUND(I112*H112,2)</f>
        <v>0</v>
      </c>
      <c r="K112" s="135" t="s">
        <v>154</v>
      </c>
      <c r="L112" s="34"/>
      <c r="M112" s="140" t="s">
        <v>36</v>
      </c>
      <c r="N112" s="141" t="s">
        <v>53</v>
      </c>
      <c r="P112" s="142">
        <f>O112*H112</f>
        <v>0</v>
      </c>
      <c r="Q112" s="142">
        <v>0</v>
      </c>
      <c r="R112" s="142">
        <f>Q112*H112</f>
        <v>0</v>
      </c>
      <c r="S112" s="142">
        <v>0</v>
      </c>
      <c r="T112" s="143">
        <f>S112*H112</f>
        <v>0</v>
      </c>
      <c r="AR112" s="144" t="s">
        <v>155</v>
      </c>
      <c r="AT112" s="144" t="s">
        <v>150</v>
      </c>
      <c r="AU112" s="144" t="s">
        <v>90</v>
      </c>
      <c r="AY112" s="18" t="s">
        <v>148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8" t="s">
        <v>23</v>
      </c>
      <c r="BK112" s="145">
        <f>ROUND(I112*H112,2)</f>
        <v>0</v>
      </c>
      <c r="BL112" s="18" t="s">
        <v>155</v>
      </c>
      <c r="BM112" s="144" t="s">
        <v>171</v>
      </c>
    </row>
    <row r="113" spans="2:65" s="1" customFormat="1" ht="11.25">
      <c r="B113" s="34"/>
      <c r="D113" s="146" t="s">
        <v>157</v>
      </c>
      <c r="F113" s="147" t="s">
        <v>172</v>
      </c>
      <c r="I113" s="148"/>
      <c r="L113" s="34"/>
      <c r="M113" s="149"/>
      <c r="T113" s="55"/>
      <c r="AT113" s="18" t="s">
        <v>157</v>
      </c>
      <c r="AU113" s="18" t="s">
        <v>90</v>
      </c>
    </row>
    <row r="114" spans="2:65" s="12" customFormat="1" ht="11.25">
      <c r="B114" s="150"/>
      <c r="D114" s="151" t="s">
        <v>159</v>
      </c>
      <c r="E114" s="152" t="s">
        <v>36</v>
      </c>
      <c r="F114" s="153" t="s">
        <v>160</v>
      </c>
      <c r="H114" s="152" t="s">
        <v>36</v>
      </c>
      <c r="I114" s="154"/>
      <c r="L114" s="150"/>
      <c r="M114" s="155"/>
      <c r="T114" s="156"/>
      <c r="AT114" s="152" t="s">
        <v>159</v>
      </c>
      <c r="AU114" s="152" t="s">
        <v>90</v>
      </c>
      <c r="AV114" s="12" t="s">
        <v>23</v>
      </c>
      <c r="AW114" s="12" t="s">
        <v>43</v>
      </c>
      <c r="AX114" s="12" t="s">
        <v>82</v>
      </c>
      <c r="AY114" s="152" t="s">
        <v>148</v>
      </c>
    </row>
    <row r="115" spans="2:65" s="12" customFormat="1" ht="11.25">
      <c r="B115" s="150"/>
      <c r="D115" s="151" t="s">
        <v>159</v>
      </c>
      <c r="E115" s="152" t="s">
        <v>36</v>
      </c>
      <c r="F115" s="153" t="s">
        <v>161</v>
      </c>
      <c r="H115" s="152" t="s">
        <v>36</v>
      </c>
      <c r="I115" s="154"/>
      <c r="L115" s="150"/>
      <c r="M115" s="155"/>
      <c r="T115" s="156"/>
      <c r="AT115" s="152" t="s">
        <v>159</v>
      </c>
      <c r="AU115" s="152" t="s">
        <v>90</v>
      </c>
      <c r="AV115" s="12" t="s">
        <v>23</v>
      </c>
      <c r="AW115" s="12" t="s">
        <v>43</v>
      </c>
      <c r="AX115" s="12" t="s">
        <v>82</v>
      </c>
      <c r="AY115" s="152" t="s">
        <v>148</v>
      </c>
    </row>
    <row r="116" spans="2:65" s="13" customFormat="1" ht="11.25">
      <c r="B116" s="157"/>
      <c r="D116" s="151" t="s">
        <v>159</v>
      </c>
      <c r="E116" s="158" t="s">
        <v>36</v>
      </c>
      <c r="F116" s="159" t="s">
        <v>173</v>
      </c>
      <c r="H116" s="160">
        <v>49.024999999999999</v>
      </c>
      <c r="I116" s="161"/>
      <c r="L116" s="157"/>
      <c r="M116" s="162"/>
      <c r="T116" s="163"/>
      <c r="AT116" s="158" t="s">
        <v>159</v>
      </c>
      <c r="AU116" s="158" t="s">
        <v>90</v>
      </c>
      <c r="AV116" s="13" t="s">
        <v>90</v>
      </c>
      <c r="AW116" s="13" t="s">
        <v>43</v>
      </c>
      <c r="AX116" s="13" t="s">
        <v>82</v>
      </c>
      <c r="AY116" s="158" t="s">
        <v>148</v>
      </c>
    </row>
    <row r="117" spans="2:65" s="12" customFormat="1" ht="11.25">
      <c r="B117" s="150"/>
      <c r="D117" s="151" t="s">
        <v>159</v>
      </c>
      <c r="E117" s="152" t="s">
        <v>36</v>
      </c>
      <c r="F117" s="153" t="s">
        <v>163</v>
      </c>
      <c r="H117" s="152" t="s">
        <v>36</v>
      </c>
      <c r="I117" s="154"/>
      <c r="L117" s="150"/>
      <c r="M117" s="155"/>
      <c r="T117" s="156"/>
      <c r="AT117" s="152" t="s">
        <v>159</v>
      </c>
      <c r="AU117" s="152" t="s">
        <v>90</v>
      </c>
      <c r="AV117" s="12" t="s">
        <v>23</v>
      </c>
      <c r="AW117" s="12" t="s">
        <v>43</v>
      </c>
      <c r="AX117" s="12" t="s">
        <v>82</v>
      </c>
      <c r="AY117" s="152" t="s">
        <v>148</v>
      </c>
    </row>
    <row r="118" spans="2:65" s="13" customFormat="1" ht="11.25">
      <c r="B118" s="157"/>
      <c r="D118" s="151" t="s">
        <v>159</v>
      </c>
      <c r="E118" s="158" t="s">
        <v>36</v>
      </c>
      <c r="F118" s="159" t="s">
        <v>174</v>
      </c>
      <c r="H118" s="160">
        <v>1.65</v>
      </c>
      <c r="I118" s="161"/>
      <c r="L118" s="157"/>
      <c r="M118" s="162"/>
      <c r="T118" s="163"/>
      <c r="AT118" s="158" t="s">
        <v>159</v>
      </c>
      <c r="AU118" s="158" t="s">
        <v>90</v>
      </c>
      <c r="AV118" s="13" t="s">
        <v>90</v>
      </c>
      <c r="AW118" s="13" t="s">
        <v>43</v>
      </c>
      <c r="AX118" s="13" t="s">
        <v>82</v>
      </c>
      <c r="AY118" s="158" t="s">
        <v>148</v>
      </c>
    </row>
    <row r="119" spans="2:65" s="14" customFormat="1" ht="11.25">
      <c r="B119" s="164"/>
      <c r="D119" s="151" t="s">
        <v>159</v>
      </c>
      <c r="E119" s="165" t="s">
        <v>36</v>
      </c>
      <c r="F119" s="166" t="s">
        <v>167</v>
      </c>
      <c r="H119" s="167">
        <v>50.674999999999997</v>
      </c>
      <c r="I119" s="168"/>
      <c r="L119" s="164"/>
      <c r="M119" s="169"/>
      <c r="T119" s="170"/>
      <c r="AT119" s="165" t="s">
        <v>159</v>
      </c>
      <c r="AU119" s="165" t="s">
        <v>90</v>
      </c>
      <c r="AV119" s="14" t="s">
        <v>155</v>
      </c>
      <c r="AW119" s="14" t="s">
        <v>43</v>
      </c>
      <c r="AX119" s="14" t="s">
        <v>23</v>
      </c>
      <c r="AY119" s="165" t="s">
        <v>148</v>
      </c>
    </row>
    <row r="120" spans="2:65" s="1" customFormat="1" ht="24.2" customHeight="1">
      <c r="B120" s="34"/>
      <c r="C120" s="133" t="s">
        <v>175</v>
      </c>
      <c r="D120" s="133" t="s">
        <v>150</v>
      </c>
      <c r="E120" s="134" t="s">
        <v>176</v>
      </c>
      <c r="F120" s="135" t="s">
        <v>177</v>
      </c>
      <c r="G120" s="136" t="s">
        <v>170</v>
      </c>
      <c r="H120" s="137">
        <v>3</v>
      </c>
      <c r="I120" s="138"/>
      <c r="J120" s="139">
        <f>ROUND(I120*H120,2)</f>
        <v>0</v>
      </c>
      <c r="K120" s="135" t="s">
        <v>154</v>
      </c>
      <c r="L120" s="34"/>
      <c r="M120" s="140" t="s">
        <v>36</v>
      </c>
      <c r="N120" s="141" t="s">
        <v>53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155</v>
      </c>
      <c r="AT120" s="144" t="s">
        <v>150</v>
      </c>
      <c r="AU120" s="144" t="s">
        <v>90</v>
      </c>
      <c r="AY120" s="18" t="s">
        <v>148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23</v>
      </c>
      <c r="BK120" s="145">
        <f>ROUND(I120*H120,2)</f>
        <v>0</v>
      </c>
      <c r="BL120" s="18" t="s">
        <v>155</v>
      </c>
      <c r="BM120" s="144" t="s">
        <v>178</v>
      </c>
    </row>
    <row r="121" spans="2:65" s="1" customFormat="1" ht="11.25">
      <c r="B121" s="34"/>
      <c r="D121" s="146" t="s">
        <v>157</v>
      </c>
      <c r="F121" s="147" t="s">
        <v>179</v>
      </c>
      <c r="I121" s="148"/>
      <c r="L121" s="34"/>
      <c r="M121" s="149"/>
      <c r="T121" s="55"/>
      <c r="AT121" s="18" t="s">
        <v>157</v>
      </c>
      <c r="AU121" s="18" t="s">
        <v>90</v>
      </c>
    </row>
    <row r="122" spans="2:65" s="12" customFormat="1" ht="11.25">
      <c r="B122" s="150"/>
      <c r="D122" s="151" t="s">
        <v>159</v>
      </c>
      <c r="E122" s="152" t="s">
        <v>36</v>
      </c>
      <c r="F122" s="153" t="s">
        <v>160</v>
      </c>
      <c r="H122" s="152" t="s">
        <v>36</v>
      </c>
      <c r="I122" s="154"/>
      <c r="L122" s="150"/>
      <c r="M122" s="155"/>
      <c r="T122" s="156"/>
      <c r="AT122" s="152" t="s">
        <v>159</v>
      </c>
      <c r="AU122" s="152" t="s">
        <v>90</v>
      </c>
      <c r="AV122" s="12" t="s">
        <v>23</v>
      </c>
      <c r="AW122" s="12" t="s">
        <v>43</v>
      </c>
      <c r="AX122" s="12" t="s">
        <v>82</v>
      </c>
      <c r="AY122" s="152" t="s">
        <v>148</v>
      </c>
    </row>
    <row r="123" spans="2:65" s="12" customFormat="1" ht="11.25">
      <c r="B123" s="150"/>
      <c r="D123" s="151" t="s">
        <v>159</v>
      </c>
      <c r="E123" s="152" t="s">
        <v>36</v>
      </c>
      <c r="F123" s="153" t="s">
        <v>165</v>
      </c>
      <c r="H123" s="152" t="s">
        <v>36</v>
      </c>
      <c r="I123" s="154"/>
      <c r="L123" s="150"/>
      <c r="M123" s="155"/>
      <c r="T123" s="156"/>
      <c r="AT123" s="152" t="s">
        <v>159</v>
      </c>
      <c r="AU123" s="152" t="s">
        <v>90</v>
      </c>
      <c r="AV123" s="12" t="s">
        <v>23</v>
      </c>
      <c r="AW123" s="12" t="s">
        <v>43</v>
      </c>
      <c r="AX123" s="12" t="s">
        <v>82</v>
      </c>
      <c r="AY123" s="152" t="s">
        <v>148</v>
      </c>
    </row>
    <row r="124" spans="2:65" s="13" customFormat="1" ht="11.25">
      <c r="B124" s="157"/>
      <c r="D124" s="151" t="s">
        <v>159</v>
      </c>
      <c r="E124" s="158" t="s">
        <v>36</v>
      </c>
      <c r="F124" s="159" t="s">
        <v>180</v>
      </c>
      <c r="H124" s="160">
        <v>3</v>
      </c>
      <c r="I124" s="161"/>
      <c r="L124" s="157"/>
      <c r="M124" s="162"/>
      <c r="T124" s="163"/>
      <c r="AT124" s="158" t="s">
        <v>159</v>
      </c>
      <c r="AU124" s="158" t="s">
        <v>90</v>
      </c>
      <c r="AV124" s="13" t="s">
        <v>90</v>
      </c>
      <c r="AW124" s="13" t="s">
        <v>43</v>
      </c>
      <c r="AX124" s="13" t="s">
        <v>82</v>
      </c>
      <c r="AY124" s="158" t="s">
        <v>148</v>
      </c>
    </row>
    <row r="125" spans="2:65" s="14" customFormat="1" ht="11.25">
      <c r="B125" s="164"/>
      <c r="D125" s="151" t="s">
        <v>159</v>
      </c>
      <c r="E125" s="165" t="s">
        <v>36</v>
      </c>
      <c r="F125" s="166" t="s">
        <v>167</v>
      </c>
      <c r="H125" s="167">
        <v>3</v>
      </c>
      <c r="I125" s="168"/>
      <c r="L125" s="164"/>
      <c r="M125" s="169"/>
      <c r="T125" s="170"/>
      <c r="AT125" s="165" t="s">
        <v>159</v>
      </c>
      <c r="AU125" s="165" t="s">
        <v>90</v>
      </c>
      <c r="AV125" s="14" t="s">
        <v>155</v>
      </c>
      <c r="AW125" s="14" t="s">
        <v>43</v>
      </c>
      <c r="AX125" s="14" t="s">
        <v>23</v>
      </c>
      <c r="AY125" s="165" t="s">
        <v>148</v>
      </c>
    </row>
    <row r="126" spans="2:65" s="1" customFormat="1" ht="24.2" customHeight="1">
      <c r="B126" s="34"/>
      <c r="C126" s="133" t="s">
        <v>155</v>
      </c>
      <c r="D126" s="133" t="s">
        <v>150</v>
      </c>
      <c r="E126" s="134" t="s">
        <v>181</v>
      </c>
      <c r="F126" s="135" t="s">
        <v>182</v>
      </c>
      <c r="G126" s="136" t="s">
        <v>170</v>
      </c>
      <c r="H126" s="137">
        <v>1</v>
      </c>
      <c r="I126" s="138"/>
      <c r="J126" s="139">
        <f>ROUND(I126*H126,2)</f>
        <v>0</v>
      </c>
      <c r="K126" s="135" t="s">
        <v>154</v>
      </c>
      <c r="L126" s="34"/>
      <c r="M126" s="140" t="s">
        <v>36</v>
      </c>
      <c r="N126" s="141" t="s">
        <v>53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155</v>
      </c>
      <c r="AT126" s="144" t="s">
        <v>150</v>
      </c>
      <c r="AU126" s="144" t="s">
        <v>90</v>
      </c>
      <c r="AY126" s="18" t="s">
        <v>148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23</v>
      </c>
      <c r="BK126" s="145">
        <f>ROUND(I126*H126,2)</f>
        <v>0</v>
      </c>
      <c r="BL126" s="18" t="s">
        <v>155</v>
      </c>
      <c r="BM126" s="144" t="s">
        <v>183</v>
      </c>
    </row>
    <row r="127" spans="2:65" s="1" customFormat="1" ht="11.25">
      <c r="B127" s="34"/>
      <c r="D127" s="146" t="s">
        <v>157</v>
      </c>
      <c r="F127" s="147" t="s">
        <v>184</v>
      </c>
      <c r="I127" s="148"/>
      <c r="L127" s="34"/>
      <c r="M127" s="149"/>
      <c r="T127" s="55"/>
      <c r="AT127" s="18" t="s">
        <v>157</v>
      </c>
      <c r="AU127" s="18" t="s">
        <v>90</v>
      </c>
    </row>
    <row r="128" spans="2:65" s="12" customFormat="1" ht="11.25">
      <c r="B128" s="150"/>
      <c r="D128" s="151" t="s">
        <v>159</v>
      </c>
      <c r="E128" s="152" t="s">
        <v>36</v>
      </c>
      <c r="F128" s="153" t="s">
        <v>160</v>
      </c>
      <c r="H128" s="152" t="s">
        <v>36</v>
      </c>
      <c r="I128" s="154"/>
      <c r="L128" s="150"/>
      <c r="M128" s="155"/>
      <c r="T128" s="156"/>
      <c r="AT128" s="152" t="s">
        <v>159</v>
      </c>
      <c r="AU128" s="152" t="s">
        <v>90</v>
      </c>
      <c r="AV128" s="12" t="s">
        <v>23</v>
      </c>
      <c r="AW128" s="12" t="s">
        <v>43</v>
      </c>
      <c r="AX128" s="12" t="s">
        <v>82</v>
      </c>
      <c r="AY128" s="152" t="s">
        <v>148</v>
      </c>
    </row>
    <row r="129" spans="2:65" s="12" customFormat="1" ht="11.25">
      <c r="B129" s="150"/>
      <c r="D129" s="151" t="s">
        <v>159</v>
      </c>
      <c r="E129" s="152" t="s">
        <v>36</v>
      </c>
      <c r="F129" s="153" t="s">
        <v>165</v>
      </c>
      <c r="H129" s="152" t="s">
        <v>36</v>
      </c>
      <c r="I129" s="154"/>
      <c r="L129" s="150"/>
      <c r="M129" s="155"/>
      <c r="T129" s="156"/>
      <c r="AT129" s="152" t="s">
        <v>159</v>
      </c>
      <c r="AU129" s="152" t="s">
        <v>90</v>
      </c>
      <c r="AV129" s="12" t="s">
        <v>23</v>
      </c>
      <c r="AW129" s="12" t="s">
        <v>43</v>
      </c>
      <c r="AX129" s="12" t="s">
        <v>82</v>
      </c>
      <c r="AY129" s="152" t="s">
        <v>148</v>
      </c>
    </row>
    <row r="130" spans="2:65" s="13" customFormat="1" ht="11.25">
      <c r="B130" s="157"/>
      <c r="D130" s="151" t="s">
        <v>159</v>
      </c>
      <c r="E130" s="158" t="s">
        <v>36</v>
      </c>
      <c r="F130" s="159" t="s">
        <v>180</v>
      </c>
      <c r="H130" s="160">
        <v>3</v>
      </c>
      <c r="I130" s="161"/>
      <c r="L130" s="157"/>
      <c r="M130" s="162"/>
      <c r="T130" s="163"/>
      <c r="AT130" s="158" t="s">
        <v>159</v>
      </c>
      <c r="AU130" s="158" t="s">
        <v>90</v>
      </c>
      <c r="AV130" s="13" t="s">
        <v>90</v>
      </c>
      <c r="AW130" s="13" t="s">
        <v>43</v>
      </c>
      <c r="AX130" s="13" t="s">
        <v>82</v>
      </c>
      <c r="AY130" s="158" t="s">
        <v>148</v>
      </c>
    </row>
    <row r="131" spans="2:65" s="12" customFormat="1" ht="11.25">
      <c r="B131" s="150"/>
      <c r="D131" s="151" t="s">
        <v>159</v>
      </c>
      <c r="E131" s="152" t="s">
        <v>36</v>
      </c>
      <c r="F131" s="153" t="s">
        <v>185</v>
      </c>
      <c r="H131" s="152" t="s">
        <v>36</v>
      </c>
      <c r="I131" s="154"/>
      <c r="L131" s="150"/>
      <c r="M131" s="155"/>
      <c r="T131" s="156"/>
      <c r="AT131" s="152" t="s">
        <v>159</v>
      </c>
      <c r="AU131" s="152" t="s">
        <v>90</v>
      </c>
      <c r="AV131" s="12" t="s">
        <v>23</v>
      </c>
      <c r="AW131" s="12" t="s">
        <v>43</v>
      </c>
      <c r="AX131" s="12" t="s">
        <v>82</v>
      </c>
      <c r="AY131" s="152" t="s">
        <v>148</v>
      </c>
    </row>
    <row r="132" spans="2:65" s="12" customFormat="1" ht="11.25">
      <c r="B132" s="150"/>
      <c r="D132" s="151" t="s">
        <v>159</v>
      </c>
      <c r="E132" s="152" t="s">
        <v>36</v>
      </c>
      <c r="F132" s="153" t="s">
        <v>186</v>
      </c>
      <c r="H132" s="152" t="s">
        <v>36</v>
      </c>
      <c r="I132" s="154"/>
      <c r="L132" s="150"/>
      <c r="M132" s="155"/>
      <c r="T132" s="156"/>
      <c r="AT132" s="152" t="s">
        <v>159</v>
      </c>
      <c r="AU132" s="152" t="s">
        <v>90</v>
      </c>
      <c r="AV132" s="12" t="s">
        <v>23</v>
      </c>
      <c r="AW132" s="12" t="s">
        <v>43</v>
      </c>
      <c r="AX132" s="12" t="s">
        <v>82</v>
      </c>
      <c r="AY132" s="152" t="s">
        <v>148</v>
      </c>
    </row>
    <row r="133" spans="2:65" s="13" customFormat="1" ht="11.25">
      <c r="B133" s="157"/>
      <c r="D133" s="151" t="s">
        <v>159</v>
      </c>
      <c r="E133" s="158" t="s">
        <v>36</v>
      </c>
      <c r="F133" s="159" t="s">
        <v>187</v>
      </c>
      <c r="H133" s="160">
        <v>-2</v>
      </c>
      <c r="I133" s="161"/>
      <c r="L133" s="157"/>
      <c r="M133" s="162"/>
      <c r="T133" s="163"/>
      <c r="AT133" s="158" t="s">
        <v>159</v>
      </c>
      <c r="AU133" s="158" t="s">
        <v>90</v>
      </c>
      <c r="AV133" s="13" t="s">
        <v>90</v>
      </c>
      <c r="AW133" s="13" t="s">
        <v>43</v>
      </c>
      <c r="AX133" s="13" t="s">
        <v>82</v>
      </c>
      <c r="AY133" s="158" t="s">
        <v>148</v>
      </c>
    </row>
    <row r="134" spans="2:65" s="14" customFormat="1" ht="11.25">
      <c r="B134" s="164"/>
      <c r="D134" s="151" t="s">
        <v>159</v>
      </c>
      <c r="E134" s="165" t="s">
        <v>36</v>
      </c>
      <c r="F134" s="166" t="s">
        <v>167</v>
      </c>
      <c r="H134" s="167">
        <v>1</v>
      </c>
      <c r="I134" s="168"/>
      <c r="L134" s="164"/>
      <c r="M134" s="169"/>
      <c r="T134" s="170"/>
      <c r="AT134" s="165" t="s">
        <v>159</v>
      </c>
      <c r="AU134" s="165" t="s">
        <v>90</v>
      </c>
      <c r="AV134" s="14" t="s">
        <v>155</v>
      </c>
      <c r="AW134" s="14" t="s">
        <v>43</v>
      </c>
      <c r="AX134" s="14" t="s">
        <v>23</v>
      </c>
      <c r="AY134" s="165" t="s">
        <v>148</v>
      </c>
    </row>
    <row r="135" spans="2:65" s="1" customFormat="1" ht="37.9" customHeight="1">
      <c r="B135" s="34"/>
      <c r="C135" s="133" t="s">
        <v>188</v>
      </c>
      <c r="D135" s="133" t="s">
        <v>150</v>
      </c>
      <c r="E135" s="134" t="s">
        <v>189</v>
      </c>
      <c r="F135" s="135" t="s">
        <v>190</v>
      </c>
      <c r="G135" s="136" t="s">
        <v>170</v>
      </c>
      <c r="H135" s="137">
        <v>52.674999999999997</v>
      </c>
      <c r="I135" s="138"/>
      <c r="J135" s="139">
        <f>ROUND(I135*H135,2)</f>
        <v>0</v>
      </c>
      <c r="K135" s="135" t="s">
        <v>154</v>
      </c>
      <c r="L135" s="34"/>
      <c r="M135" s="140" t="s">
        <v>36</v>
      </c>
      <c r="N135" s="141" t="s">
        <v>53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155</v>
      </c>
      <c r="AT135" s="144" t="s">
        <v>150</v>
      </c>
      <c r="AU135" s="144" t="s">
        <v>90</v>
      </c>
      <c r="AY135" s="18" t="s">
        <v>148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8" t="s">
        <v>23</v>
      </c>
      <c r="BK135" s="145">
        <f>ROUND(I135*H135,2)</f>
        <v>0</v>
      </c>
      <c r="BL135" s="18" t="s">
        <v>155</v>
      </c>
      <c r="BM135" s="144" t="s">
        <v>191</v>
      </c>
    </row>
    <row r="136" spans="2:65" s="1" customFormat="1" ht="11.25">
      <c r="B136" s="34"/>
      <c r="D136" s="146" t="s">
        <v>157</v>
      </c>
      <c r="F136" s="147" t="s">
        <v>192</v>
      </c>
      <c r="I136" s="148"/>
      <c r="L136" s="34"/>
      <c r="M136" s="149"/>
      <c r="T136" s="55"/>
      <c r="AT136" s="18" t="s">
        <v>157</v>
      </c>
      <c r="AU136" s="18" t="s">
        <v>90</v>
      </c>
    </row>
    <row r="137" spans="2:65" s="12" customFormat="1" ht="11.25">
      <c r="B137" s="150"/>
      <c r="D137" s="151" t="s">
        <v>159</v>
      </c>
      <c r="E137" s="152" t="s">
        <v>36</v>
      </c>
      <c r="F137" s="153" t="s">
        <v>193</v>
      </c>
      <c r="H137" s="152" t="s">
        <v>36</v>
      </c>
      <c r="I137" s="154"/>
      <c r="L137" s="150"/>
      <c r="M137" s="155"/>
      <c r="T137" s="156"/>
      <c r="AT137" s="152" t="s">
        <v>159</v>
      </c>
      <c r="AU137" s="152" t="s">
        <v>90</v>
      </c>
      <c r="AV137" s="12" t="s">
        <v>23</v>
      </c>
      <c r="AW137" s="12" t="s">
        <v>43</v>
      </c>
      <c r="AX137" s="12" t="s">
        <v>82</v>
      </c>
      <c r="AY137" s="152" t="s">
        <v>148</v>
      </c>
    </row>
    <row r="138" spans="2:65" s="13" customFormat="1" ht="11.25">
      <c r="B138" s="157"/>
      <c r="D138" s="151" t="s">
        <v>159</v>
      </c>
      <c r="E138" s="158" t="s">
        <v>36</v>
      </c>
      <c r="F138" s="159" t="s">
        <v>194</v>
      </c>
      <c r="H138" s="160">
        <v>52.674999999999997</v>
      </c>
      <c r="I138" s="161"/>
      <c r="L138" s="157"/>
      <c r="M138" s="162"/>
      <c r="T138" s="163"/>
      <c r="AT138" s="158" t="s">
        <v>159</v>
      </c>
      <c r="AU138" s="158" t="s">
        <v>90</v>
      </c>
      <c r="AV138" s="13" t="s">
        <v>90</v>
      </c>
      <c r="AW138" s="13" t="s">
        <v>43</v>
      </c>
      <c r="AX138" s="13" t="s">
        <v>82</v>
      </c>
      <c r="AY138" s="158" t="s">
        <v>148</v>
      </c>
    </row>
    <row r="139" spans="2:65" s="14" customFormat="1" ht="11.25">
      <c r="B139" s="164"/>
      <c r="D139" s="151" t="s">
        <v>159</v>
      </c>
      <c r="E139" s="165" t="s">
        <v>36</v>
      </c>
      <c r="F139" s="166" t="s">
        <v>167</v>
      </c>
      <c r="H139" s="167">
        <v>52.674999999999997</v>
      </c>
      <c r="I139" s="168"/>
      <c r="L139" s="164"/>
      <c r="M139" s="169"/>
      <c r="T139" s="170"/>
      <c r="AT139" s="165" t="s">
        <v>159</v>
      </c>
      <c r="AU139" s="165" t="s">
        <v>90</v>
      </c>
      <c r="AV139" s="14" t="s">
        <v>155</v>
      </c>
      <c r="AW139" s="14" t="s">
        <v>43</v>
      </c>
      <c r="AX139" s="14" t="s">
        <v>23</v>
      </c>
      <c r="AY139" s="165" t="s">
        <v>148</v>
      </c>
    </row>
    <row r="140" spans="2:65" s="1" customFormat="1" ht="37.9" customHeight="1">
      <c r="B140" s="34"/>
      <c r="C140" s="133" t="s">
        <v>195</v>
      </c>
      <c r="D140" s="133" t="s">
        <v>150</v>
      </c>
      <c r="E140" s="134" t="s">
        <v>196</v>
      </c>
      <c r="F140" s="135" t="s">
        <v>197</v>
      </c>
      <c r="G140" s="136" t="s">
        <v>170</v>
      </c>
      <c r="H140" s="137">
        <v>526.75</v>
      </c>
      <c r="I140" s="138"/>
      <c r="J140" s="139">
        <f>ROUND(I140*H140,2)</f>
        <v>0</v>
      </c>
      <c r="K140" s="135" t="s">
        <v>154</v>
      </c>
      <c r="L140" s="34"/>
      <c r="M140" s="140" t="s">
        <v>36</v>
      </c>
      <c r="N140" s="141" t="s">
        <v>53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155</v>
      </c>
      <c r="AT140" s="144" t="s">
        <v>150</v>
      </c>
      <c r="AU140" s="144" t="s">
        <v>90</v>
      </c>
      <c r="AY140" s="18" t="s">
        <v>148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8" t="s">
        <v>23</v>
      </c>
      <c r="BK140" s="145">
        <f>ROUND(I140*H140,2)</f>
        <v>0</v>
      </c>
      <c r="BL140" s="18" t="s">
        <v>155</v>
      </c>
      <c r="BM140" s="144" t="s">
        <v>198</v>
      </c>
    </row>
    <row r="141" spans="2:65" s="1" customFormat="1" ht="11.25">
      <c r="B141" s="34"/>
      <c r="D141" s="146" t="s">
        <v>157</v>
      </c>
      <c r="F141" s="147" t="s">
        <v>199</v>
      </c>
      <c r="I141" s="148"/>
      <c r="L141" s="34"/>
      <c r="M141" s="149"/>
      <c r="T141" s="55"/>
      <c r="AT141" s="18" t="s">
        <v>157</v>
      </c>
      <c r="AU141" s="18" t="s">
        <v>90</v>
      </c>
    </row>
    <row r="142" spans="2:65" s="12" customFormat="1" ht="11.25">
      <c r="B142" s="150"/>
      <c r="D142" s="151" t="s">
        <v>159</v>
      </c>
      <c r="E142" s="152" t="s">
        <v>36</v>
      </c>
      <c r="F142" s="153" t="s">
        <v>200</v>
      </c>
      <c r="H142" s="152" t="s">
        <v>36</v>
      </c>
      <c r="I142" s="154"/>
      <c r="L142" s="150"/>
      <c r="M142" s="155"/>
      <c r="T142" s="156"/>
      <c r="AT142" s="152" t="s">
        <v>159</v>
      </c>
      <c r="AU142" s="152" t="s">
        <v>90</v>
      </c>
      <c r="AV142" s="12" t="s">
        <v>23</v>
      </c>
      <c r="AW142" s="12" t="s">
        <v>43</v>
      </c>
      <c r="AX142" s="12" t="s">
        <v>82</v>
      </c>
      <c r="AY142" s="152" t="s">
        <v>148</v>
      </c>
    </row>
    <row r="143" spans="2:65" s="13" customFormat="1" ht="11.25">
      <c r="B143" s="157"/>
      <c r="D143" s="151" t="s">
        <v>159</v>
      </c>
      <c r="E143" s="158" t="s">
        <v>36</v>
      </c>
      <c r="F143" s="159" t="s">
        <v>201</v>
      </c>
      <c r="H143" s="160">
        <v>526.75</v>
      </c>
      <c r="I143" s="161"/>
      <c r="L143" s="157"/>
      <c r="M143" s="162"/>
      <c r="T143" s="163"/>
      <c r="AT143" s="158" t="s">
        <v>159</v>
      </c>
      <c r="AU143" s="158" t="s">
        <v>90</v>
      </c>
      <c r="AV143" s="13" t="s">
        <v>90</v>
      </c>
      <c r="AW143" s="13" t="s">
        <v>43</v>
      </c>
      <c r="AX143" s="13" t="s">
        <v>82</v>
      </c>
      <c r="AY143" s="158" t="s">
        <v>148</v>
      </c>
    </row>
    <row r="144" spans="2:65" s="14" customFormat="1" ht="11.25">
      <c r="B144" s="164"/>
      <c r="D144" s="151" t="s">
        <v>159</v>
      </c>
      <c r="E144" s="165" t="s">
        <v>36</v>
      </c>
      <c r="F144" s="166" t="s">
        <v>167</v>
      </c>
      <c r="H144" s="167">
        <v>526.75</v>
      </c>
      <c r="I144" s="168"/>
      <c r="L144" s="164"/>
      <c r="M144" s="169"/>
      <c r="T144" s="170"/>
      <c r="AT144" s="165" t="s">
        <v>159</v>
      </c>
      <c r="AU144" s="165" t="s">
        <v>90</v>
      </c>
      <c r="AV144" s="14" t="s">
        <v>155</v>
      </c>
      <c r="AW144" s="14" t="s">
        <v>43</v>
      </c>
      <c r="AX144" s="14" t="s">
        <v>23</v>
      </c>
      <c r="AY144" s="165" t="s">
        <v>148</v>
      </c>
    </row>
    <row r="145" spans="2:65" s="1" customFormat="1" ht="24.2" customHeight="1">
      <c r="B145" s="34"/>
      <c r="C145" s="133" t="s">
        <v>202</v>
      </c>
      <c r="D145" s="133" t="s">
        <v>150</v>
      </c>
      <c r="E145" s="134" t="s">
        <v>203</v>
      </c>
      <c r="F145" s="135" t="s">
        <v>204</v>
      </c>
      <c r="G145" s="136" t="s">
        <v>205</v>
      </c>
      <c r="H145" s="137">
        <v>92.180999999999997</v>
      </c>
      <c r="I145" s="138"/>
      <c r="J145" s="139">
        <f>ROUND(I145*H145,2)</f>
        <v>0</v>
      </c>
      <c r="K145" s="135" t="s">
        <v>154</v>
      </c>
      <c r="L145" s="34"/>
      <c r="M145" s="140" t="s">
        <v>36</v>
      </c>
      <c r="N145" s="141" t="s">
        <v>53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155</v>
      </c>
      <c r="AT145" s="144" t="s">
        <v>150</v>
      </c>
      <c r="AU145" s="144" t="s">
        <v>90</v>
      </c>
      <c r="AY145" s="18" t="s">
        <v>148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8" t="s">
        <v>23</v>
      </c>
      <c r="BK145" s="145">
        <f>ROUND(I145*H145,2)</f>
        <v>0</v>
      </c>
      <c r="BL145" s="18" t="s">
        <v>155</v>
      </c>
      <c r="BM145" s="144" t="s">
        <v>206</v>
      </c>
    </row>
    <row r="146" spans="2:65" s="1" customFormat="1" ht="11.25">
      <c r="B146" s="34"/>
      <c r="D146" s="146" t="s">
        <v>157</v>
      </c>
      <c r="F146" s="147" t="s">
        <v>207</v>
      </c>
      <c r="I146" s="148"/>
      <c r="L146" s="34"/>
      <c r="M146" s="149"/>
      <c r="T146" s="55"/>
      <c r="AT146" s="18" t="s">
        <v>157</v>
      </c>
      <c r="AU146" s="18" t="s">
        <v>90</v>
      </c>
    </row>
    <row r="147" spans="2:65" s="12" customFormat="1" ht="11.25">
      <c r="B147" s="150"/>
      <c r="D147" s="151" t="s">
        <v>159</v>
      </c>
      <c r="E147" s="152" t="s">
        <v>36</v>
      </c>
      <c r="F147" s="153" t="s">
        <v>208</v>
      </c>
      <c r="H147" s="152" t="s">
        <v>36</v>
      </c>
      <c r="I147" s="154"/>
      <c r="L147" s="150"/>
      <c r="M147" s="155"/>
      <c r="T147" s="156"/>
      <c r="AT147" s="152" t="s">
        <v>159</v>
      </c>
      <c r="AU147" s="152" t="s">
        <v>90</v>
      </c>
      <c r="AV147" s="12" t="s">
        <v>23</v>
      </c>
      <c r="AW147" s="12" t="s">
        <v>43</v>
      </c>
      <c r="AX147" s="12" t="s">
        <v>82</v>
      </c>
      <c r="AY147" s="152" t="s">
        <v>148</v>
      </c>
    </row>
    <row r="148" spans="2:65" s="13" customFormat="1" ht="11.25">
      <c r="B148" s="157"/>
      <c r="D148" s="151" t="s">
        <v>159</v>
      </c>
      <c r="E148" s="158" t="s">
        <v>36</v>
      </c>
      <c r="F148" s="159" t="s">
        <v>209</v>
      </c>
      <c r="H148" s="160">
        <v>92.180999999999997</v>
      </c>
      <c r="I148" s="161"/>
      <c r="L148" s="157"/>
      <c r="M148" s="162"/>
      <c r="T148" s="163"/>
      <c r="AT148" s="158" t="s">
        <v>159</v>
      </c>
      <c r="AU148" s="158" t="s">
        <v>90</v>
      </c>
      <c r="AV148" s="13" t="s">
        <v>90</v>
      </c>
      <c r="AW148" s="13" t="s">
        <v>43</v>
      </c>
      <c r="AX148" s="13" t="s">
        <v>82</v>
      </c>
      <c r="AY148" s="158" t="s">
        <v>148</v>
      </c>
    </row>
    <row r="149" spans="2:65" s="14" customFormat="1" ht="11.25">
      <c r="B149" s="164"/>
      <c r="D149" s="151" t="s">
        <v>159</v>
      </c>
      <c r="E149" s="165" t="s">
        <v>36</v>
      </c>
      <c r="F149" s="166" t="s">
        <v>167</v>
      </c>
      <c r="H149" s="167">
        <v>92.180999999999997</v>
      </c>
      <c r="I149" s="168"/>
      <c r="L149" s="164"/>
      <c r="M149" s="169"/>
      <c r="T149" s="170"/>
      <c r="AT149" s="165" t="s">
        <v>159</v>
      </c>
      <c r="AU149" s="165" t="s">
        <v>90</v>
      </c>
      <c r="AV149" s="14" t="s">
        <v>155</v>
      </c>
      <c r="AW149" s="14" t="s">
        <v>43</v>
      </c>
      <c r="AX149" s="14" t="s">
        <v>23</v>
      </c>
      <c r="AY149" s="165" t="s">
        <v>148</v>
      </c>
    </row>
    <row r="150" spans="2:65" s="1" customFormat="1" ht="24.2" customHeight="1">
      <c r="B150" s="34"/>
      <c r="C150" s="133" t="s">
        <v>210</v>
      </c>
      <c r="D150" s="133" t="s">
        <v>150</v>
      </c>
      <c r="E150" s="134" t="s">
        <v>211</v>
      </c>
      <c r="F150" s="135" t="s">
        <v>212</v>
      </c>
      <c r="G150" s="136" t="s">
        <v>170</v>
      </c>
      <c r="H150" s="137">
        <v>14.707000000000001</v>
      </c>
      <c r="I150" s="138"/>
      <c r="J150" s="139">
        <f>ROUND(I150*H150,2)</f>
        <v>0</v>
      </c>
      <c r="K150" s="135" t="s">
        <v>154</v>
      </c>
      <c r="L150" s="34"/>
      <c r="M150" s="140" t="s">
        <v>36</v>
      </c>
      <c r="N150" s="141" t="s">
        <v>53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155</v>
      </c>
      <c r="AT150" s="144" t="s">
        <v>150</v>
      </c>
      <c r="AU150" s="144" t="s">
        <v>90</v>
      </c>
      <c r="AY150" s="18" t="s">
        <v>148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8" t="s">
        <v>23</v>
      </c>
      <c r="BK150" s="145">
        <f>ROUND(I150*H150,2)</f>
        <v>0</v>
      </c>
      <c r="BL150" s="18" t="s">
        <v>155</v>
      </c>
      <c r="BM150" s="144" t="s">
        <v>213</v>
      </c>
    </row>
    <row r="151" spans="2:65" s="1" customFormat="1" ht="11.25">
      <c r="B151" s="34"/>
      <c r="D151" s="146" t="s">
        <v>157</v>
      </c>
      <c r="F151" s="147" t="s">
        <v>214</v>
      </c>
      <c r="I151" s="148"/>
      <c r="L151" s="34"/>
      <c r="M151" s="149"/>
      <c r="T151" s="55"/>
      <c r="AT151" s="18" t="s">
        <v>157</v>
      </c>
      <c r="AU151" s="18" t="s">
        <v>90</v>
      </c>
    </row>
    <row r="152" spans="2:65" s="12" customFormat="1" ht="11.25">
      <c r="B152" s="150"/>
      <c r="D152" s="151" t="s">
        <v>159</v>
      </c>
      <c r="E152" s="152" t="s">
        <v>36</v>
      </c>
      <c r="F152" s="153" t="s">
        <v>215</v>
      </c>
      <c r="H152" s="152" t="s">
        <v>36</v>
      </c>
      <c r="I152" s="154"/>
      <c r="L152" s="150"/>
      <c r="M152" s="155"/>
      <c r="T152" s="156"/>
      <c r="AT152" s="152" t="s">
        <v>159</v>
      </c>
      <c r="AU152" s="152" t="s">
        <v>90</v>
      </c>
      <c r="AV152" s="12" t="s">
        <v>23</v>
      </c>
      <c r="AW152" s="12" t="s">
        <v>43</v>
      </c>
      <c r="AX152" s="12" t="s">
        <v>82</v>
      </c>
      <c r="AY152" s="152" t="s">
        <v>148</v>
      </c>
    </row>
    <row r="153" spans="2:65" s="12" customFormat="1" ht="11.25">
      <c r="B153" s="150"/>
      <c r="D153" s="151" t="s">
        <v>159</v>
      </c>
      <c r="E153" s="152" t="s">
        <v>36</v>
      </c>
      <c r="F153" s="153" t="s">
        <v>161</v>
      </c>
      <c r="H153" s="152" t="s">
        <v>36</v>
      </c>
      <c r="I153" s="154"/>
      <c r="L153" s="150"/>
      <c r="M153" s="155"/>
      <c r="T153" s="156"/>
      <c r="AT153" s="152" t="s">
        <v>159</v>
      </c>
      <c r="AU153" s="152" t="s">
        <v>90</v>
      </c>
      <c r="AV153" s="12" t="s">
        <v>23</v>
      </c>
      <c r="AW153" s="12" t="s">
        <v>43</v>
      </c>
      <c r="AX153" s="12" t="s">
        <v>82</v>
      </c>
      <c r="AY153" s="152" t="s">
        <v>148</v>
      </c>
    </row>
    <row r="154" spans="2:65" s="13" customFormat="1" ht="11.25">
      <c r="B154" s="157"/>
      <c r="D154" s="151" t="s">
        <v>159</v>
      </c>
      <c r="E154" s="158" t="s">
        <v>36</v>
      </c>
      <c r="F154" s="159" t="s">
        <v>216</v>
      </c>
      <c r="H154" s="160">
        <v>14.007</v>
      </c>
      <c r="I154" s="161"/>
      <c r="L154" s="157"/>
      <c r="M154" s="162"/>
      <c r="T154" s="163"/>
      <c r="AT154" s="158" t="s">
        <v>159</v>
      </c>
      <c r="AU154" s="158" t="s">
        <v>90</v>
      </c>
      <c r="AV154" s="13" t="s">
        <v>90</v>
      </c>
      <c r="AW154" s="13" t="s">
        <v>43</v>
      </c>
      <c r="AX154" s="13" t="s">
        <v>82</v>
      </c>
      <c r="AY154" s="158" t="s">
        <v>148</v>
      </c>
    </row>
    <row r="155" spans="2:65" s="12" customFormat="1" ht="11.25">
      <c r="B155" s="150"/>
      <c r="D155" s="151" t="s">
        <v>159</v>
      </c>
      <c r="E155" s="152" t="s">
        <v>36</v>
      </c>
      <c r="F155" s="153" t="s">
        <v>163</v>
      </c>
      <c r="H155" s="152" t="s">
        <v>36</v>
      </c>
      <c r="I155" s="154"/>
      <c r="L155" s="150"/>
      <c r="M155" s="155"/>
      <c r="T155" s="156"/>
      <c r="AT155" s="152" t="s">
        <v>159</v>
      </c>
      <c r="AU155" s="152" t="s">
        <v>90</v>
      </c>
      <c r="AV155" s="12" t="s">
        <v>23</v>
      </c>
      <c r="AW155" s="12" t="s">
        <v>43</v>
      </c>
      <c r="AX155" s="12" t="s">
        <v>82</v>
      </c>
      <c r="AY155" s="152" t="s">
        <v>148</v>
      </c>
    </row>
    <row r="156" spans="2:65" s="13" customFormat="1" ht="11.25">
      <c r="B156" s="157"/>
      <c r="D156" s="151" t="s">
        <v>159</v>
      </c>
      <c r="E156" s="158" t="s">
        <v>36</v>
      </c>
      <c r="F156" s="159" t="s">
        <v>217</v>
      </c>
      <c r="H156" s="160">
        <v>0.3</v>
      </c>
      <c r="I156" s="161"/>
      <c r="L156" s="157"/>
      <c r="M156" s="162"/>
      <c r="T156" s="163"/>
      <c r="AT156" s="158" t="s">
        <v>159</v>
      </c>
      <c r="AU156" s="158" t="s">
        <v>90</v>
      </c>
      <c r="AV156" s="13" t="s">
        <v>90</v>
      </c>
      <c r="AW156" s="13" t="s">
        <v>43</v>
      </c>
      <c r="AX156" s="13" t="s">
        <v>82</v>
      </c>
      <c r="AY156" s="158" t="s">
        <v>148</v>
      </c>
    </row>
    <row r="157" spans="2:65" s="12" customFormat="1" ht="11.25">
      <c r="B157" s="150"/>
      <c r="D157" s="151" t="s">
        <v>159</v>
      </c>
      <c r="E157" s="152" t="s">
        <v>36</v>
      </c>
      <c r="F157" s="153" t="s">
        <v>165</v>
      </c>
      <c r="H157" s="152" t="s">
        <v>36</v>
      </c>
      <c r="I157" s="154"/>
      <c r="L157" s="150"/>
      <c r="M157" s="155"/>
      <c r="T157" s="156"/>
      <c r="AT157" s="152" t="s">
        <v>159</v>
      </c>
      <c r="AU157" s="152" t="s">
        <v>90</v>
      </c>
      <c r="AV157" s="12" t="s">
        <v>23</v>
      </c>
      <c r="AW157" s="12" t="s">
        <v>43</v>
      </c>
      <c r="AX157" s="12" t="s">
        <v>82</v>
      </c>
      <c r="AY157" s="152" t="s">
        <v>148</v>
      </c>
    </row>
    <row r="158" spans="2:65" s="13" customFormat="1" ht="11.25">
      <c r="B158" s="157"/>
      <c r="D158" s="151" t="s">
        <v>159</v>
      </c>
      <c r="E158" s="158" t="s">
        <v>36</v>
      </c>
      <c r="F158" s="159" t="s">
        <v>218</v>
      </c>
      <c r="H158" s="160">
        <v>0.4</v>
      </c>
      <c r="I158" s="161"/>
      <c r="L158" s="157"/>
      <c r="M158" s="162"/>
      <c r="T158" s="163"/>
      <c r="AT158" s="158" t="s">
        <v>159</v>
      </c>
      <c r="AU158" s="158" t="s">
        <v>90</v>
      </c>
      <c r="AV158" s="13" t="s">
        <v>90</v>
      </c>
      <c r="AW158" s="13" t="s">
        <v>43</v>
      </c>
      <c r="AX158" s="13" t="s">
        <v>82</v>
      </c>
      <c r="AY158" s="158" t="s">
        <v>148</v>
      </c>
    </row>
    <row r="159" spans="2:65" s="14" customFormat="1" ht="11.25">
      <c r="B159" s="164"/>
      <c r="D159" s="151" t="s">
        <v>159</v>
      </c>
      <c r="E159" s="165" t="s">
        <v>36</v>
      </c>
      <c r="F159" s="166" t="s">
        <v>167</v>
      </c>
      <c r="H159" s="167">
        <v>14.707000000000001</v>
      </c>
      <c r="I159" s="168"/>
      <c r="L159" s="164"/>
      <c r="M159" s="169"/>
      <c r="T159" s="170"/>
      <c r="AT159" s="165" t="s">
        <v>159</v>
      </c>
      <c r="AU159" s="165" t="s">
        <v>90</v>
      </c>
      <c r="AV159" s="14" t="s">
        <v>155</v>
      </c>
      <c r="AW159" s="14" t="s">
        <v>43</v>
      </c>
      <c r="AX159" s="14" t="s">
        <v>23</v>
      </c>
      <c r="AY159" s="165" t="s">
        <v>148</v>
      </c>
    </row>
    <row r="160" spans="2:65" s="1" customFormat="1" ht="37.9" customHeight="1">
      <c r="B160" s="34"/>
      <c r="C160" s="133" t="s">
        <v>219</v>
      </c>
      <c r="D160" s="133" t="s">
        <v>150</v>
      </c>
      <c r="E160" s="134" t="s">
        <v>220</v>
      </c>
      <c r="F160" s="135" t="s">
        <v>221</v>
      </c>
      <c r="G160" s="136" t="s">
        <v>170</v>
      </c>
      <c r="H160" s="137">
        <v>14.707000000000001</v>
      </c>
      <c r="I160" s="138"/>
      <c r="J160" s="139">
        <f>ROUND(I160*H160,2)</f>
        <v>0</v>
      </c>
      <c r="K160" s="135" t="s">
        <v>154</v>
      </c>
      <c r="L160" s="34"/>
      <c r="M160" s="140" t="s">
        <v>36</v>
      </c>
      <c r="N160" s="141" t="s">
        <v>53</v>
      </c>
      <c r="P160" s="142">
        <f>O160*H160</f>
        <v>0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AR160" s="144" t="s">
        <v>155</v>
      </c>
      <c r="AT160" s="144" t="s">
        <v>150</v>
      </c>
      <c r="AU160" s="144" t="s">
        <v>90</v>
      </c>
      <c r="AY160" s="18" t="s">
        <v>148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8" t="s">
        <v>23</v>
      </c>
      <c r="BK160" s="145">
        <f>ROUND(I160*H160,2)</f>
        <v>0</v>
      </c>
      <c r="BL160" s="18" t="s">
        <v>155</v>
      </c>
      <c r="BM160" s="144" t="s">
        <v>222</v>
      </c>
    </row>
    <row r="161" spans="2:65" s="1" customFormat="1" ht="11.25">
      <c r="B161" s="34"/>
      <c r="D161" s="146" t="s">
        <v>157</v>
      </c>
      <c r="F161" s="147" t="s">
        <v>223</v>
      </c>
      <c r="I161" s="148"/>
      <c r="L161" s="34"/>
      <c r="M161" s="149"/>
      <c r="T161" s="55"/>
      <c r="AT161" s="18" t="s">
        <v>157</v>
      </c>
      <c r="AU161" s="18" t="s">
        <v>90</v>
      </c>
    </row>
    <row r="162" spans="2:65" s="12" customFormat="1" ht="11.25">
      <c r="B162" s="150"/>
      <c r="D162" s="151" t="s">
        <v>159</v>
      </c>
      <c r="E162" s="152" t="s">
        <v>36</v>
      </c>
      <c r="F162" s="153" t="s">
        <v>224</v>
      </c>
      <c r="H162" s="152" t="s">
        <v>36</v>
      </c>
      <c r="I162" s="154"/>
      <c r="L162" s="150"/>
      <c r="M162" s="155"/>
      <c r="T162" s="156"/>
      <c r="AT162" s="152" t="s">
        <v>159</v>
      </c>
      <c r="AU162" s="152" t="s">
        <v>90</v>
      </c>
      <c r="AV162" s="12" t="s">
        <v>23</v>
      </c>
      <c r="AW162" s="12" t="s">
        <v>43</v>
      </c>
      <c r="AX162" s="12" t="s">
        <v>82</v>
      </c>
      <c r="AY162" s="152" t="s">
        <v>148</v>
      </c>
    </row>
    <row r="163" spans="2:65" s="13" customFormat="1" ht="11.25">
      <c r="B163" s="157"/>
      <c r="D163" s="151" t="s">
        <v>159</v>
      </c>
      <c r="E163" s="158" t="s">
        <v>36</v>
      </c>
      <c r="F163" s="159" t="s">
        <v>225</v>
      </c>
      <c r="H163" s="160">
        <v>14.707000000000001</v>
      </c>
      <c r="I163" s="161"/>
      <c r="L163" s="157"/>
      <c r="M163" s="162"/>
      <c r="T163" s="163"/>
      <c r="AT163" s="158" t="s">
        <v>159</v>
      </c>
      <c r="AU163" s="158" t="s">
        <v>90</v>
      </c>
      <c r="AV163" s="13" t="s">
        <v>90</v>
      </c>
      <c r="AW163" s="13" t="s">
        <v>43</v>
      </c>
      <c r="AX163" s="13" t="s">
        <v>23</v>
      </c>
      <c r="AY163" s="158" t="s">
        <v>148</v>
      </c>
    </row>
    <row r="164" spans="2:65" s="1" customFormat="1" ht="24.2" customHeight="1">
      <c r="B164" s="34"/>
      <c r="C164" s="133" t="s">
        <v>28</v>
      </c>
      <c r="D164" s="133" t="s">
        <v>150</v>
      </c>
      <c r="E164" s="134" t="s">
        <v>226</v>
      </c>
      <c r="F164" s="135" t="s">
        <v>227</v>
      </c>
      <c r="G164" s="136" t="s">
        <v>153</v>
      </c>
      <c r="H164" s="137">
        <v>73.534999999999997</v>
      </c>
      <c r="I164" s="138"/>
      <c r="J164" s="139">
        <f>ROUND(I164*H164,2)</f>
        <v>0</v>
      </c>
      <c r="K164" s="135" t="s">
        <v>154</v>
      </c>
      <c r="L164" s="34"/>
      <c r="M164" s="140" t="s">
        <v>36</v>
      </c>
      <c r="N164" s="141" t="s">
        <v>53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155</v>
      </c>
      <c r="AT164" s="144" t="s">
        <v>150</v>
      </c>
      <c r="AU164" s="144" t="s">
        <v>90</v>
      </c>
      <c r="AY164" s="18" t="s">
        <v>148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8" t="s">
        <v>23</v>
      </c>
      <c r="BK164" s="145">
        <f>ROUND(I164*H164,2)</f>
        <v>0</v>
      </c>
      <c r="BL164" s="18" t="s">
        <v>155</v>
      </c>
      <c r="BM164" s="144" t="s">
        <v>228</v>
      </c>
    </row>
    <row r="165" spans="2:65" s="1" customFormat="1" ht="11.25">
      <c r="B165" s="34"/>
      <c r="D165" s="146" t="s">
        <v>157</v>
      </c>
      <c r="F165" s="147" t="s">
        <v>229</v>
      </c>
      <c r="I165" s="148"/>
      <c r="L165" s="34"/>
      <c r="M165" s="149"/>
      <c r="T165" s="55"/>
      <c r="AT165" s="18" t="s">
        <v>157</v>
      </c>
      <c r="AU165" s="18" t="s">
        <v>90</v>
      </c>
    </row>
    <row r="166" spans="2:65" s="12" customFormat="1" ht="11.25">
      <c r="B166" s="150"/>
      <c r="D166" s="151" t="s">
        <v>159</v>
      </c>
      <c r="E166" s="152" t="s">
        <v>36</v>
      </c>
      <c r="F166" s="153" t="s">
        <v>230</v>
      </c>
      <c r="H166" s="152" t="s">
        <v>36</v>
      </c>
      <c r="I166" s="154"/>
      <c r="L166" s="150"/>
      <c r="M166" s="155"/>
      <c r="T166" s="156"/>
      <c r="AT166" s="152" t="s">
        <v>159</v>
      </c>
      <c r="AU166" s="152" t="s">
        <v>90</v>
      </c>
      <c r="AV166" s="12" t="s">
        <v>23</v>
      </c>
      <c r="AW166" s="12" t="s">
        <v>43</v>
      </c>
      <c r="AX166" s="12" t="s">
        <v>82</v>
      </c>
      <c r="AY166" s="152" t="s">
        <v>148</v>
      </c>
    </row>
    <row r="167" spans="2:65" s="13" customFormat="1" ht="11.25">
      <c r="B167" s="157"/>
      <c r="D167" s="151" t="s">
        <v>159</v>
      </c>
      <c r="E167" s="158" t="s">
        <v>36</v>
      </c>
      <c r="F167" s="159" t="s">
        <v>231</v>
      </c>
      <c r="H167" s="160">
        <v>73.534999999999997</v>
      </c>
      <c r="I167" s="161"/>
      <c r="L167" s="157"/>
      <c r="M167" s="162"/>
      <c r="T167" s="163"/>
      <c r="AT167" s="158" t="s">
        <v>159</v>
      </c>
      <c r="AU167" s="158" t="s">
        <v>90</v>
      </c>
      <c r="AV167" s="13" t="s">
        <v>90</v>
      </c>
      <c r="AW167" s="13" t="s">
        <v>43</v>
      </c>
      <c r="AX167" s="13" t="s">
        <v>23</v>
      </c>
      <c r="AY167" s="158" t="s">
        <v>148</v>
      </c>
    </row>
    <row r="168" spans="2:65" s="1" customFormat="1" ht="24.2" customHeight="1">
      <c r="B168" s="34"/>
      <c r="C168" s="133" t="s">
        <v>232</v>
      </c>
      <c r="D168" s="133" t="s">
        <v>150</v>
      </c>
      <c r="E168" s="134" t="s">
        <v>233</v>
      </c>
      <c r="F168" s="135" t="s">
        <v>234</v>
      </c>
      <c r="G168" s="136" t="s">
        <v>153</v>
      </c>
      <c r="H168" s="137">
        <v>73.534999999999997</v>
      </c>
      <c r="I168" s="138"/>
      <c r="J168" s="139">
        <f>ROUND(I168*H168,2)</f>
        <v>0</v>
      </c>
      <c r="K168" s="135" t="s">
        <v>154</v>
      </c>
      <c r="L168" s="34"/>
      <c r="M168" s="140" t="s">
        <v>36</v>
      </c>
      <c r="N168" s="141" t="s">
        <v>53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155</v>
      </c>
      <c r="AT168" s="144" t="s">
        <v>150</v>
      </c>
      <c r="AU168" s="144" t="s">
        <v>90</v>
      </c>
      <c r="AY168" s="18" t="s">
        <v>148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8" t="s">
        <v>23</v>
      </c>
      <c r="BK168" s="145">
        <f>ROUND(I168*H168,2)</f>
        <v>0</v>
      </c>
      <c r="BL168" s="18" t="s">
        <v>155</v>
      </c>
      <c r="BM168" s="144" t="s">
        <v>235</v>
      </c>
    </row>
    <row r="169" spans="2:65" s="1" customFormat="1" ht="11.25">
      <c r="B169" s="34"/>
      <c r="D169" s="146" t="s">
        <v>157</v>
      </c>
      <c r="F169" s="147" t="s">
        <v>236</v>
      </c>
      <c r="I169" s="148"/>
      <c r="L169" s="34"/>
      <c r="M169" s="149"/>
      <c r="T169" s="55"/>
      <c r="AT169" s="18" t="s">
        <v>157</v>
      </c>
      <c r="AU169" s="18" t="s">
        <v>90</v>
      </c>
    </row>
    <row r="170" spans="2:65" s="12" customFormat="1" ht="11.25">
      <c r="B170" s="150"/>
      <c r="D170" s="151" t="s">
        <v>159</v>
      </c>
      <c r="E170" s="152" t="s">
        <v>36</v>
      </c>
      <c r="F170" s="153" t="s">
        <v>230</v>
      </c>
      <c r="H170" s="152" t="s">
        <v>36</v>
      </c>
      <c r="I170" s="154"/>
      <c r="L170" s="150"/>
      <c r="M170" s="155"/>
      <c r="T170" s="156"/>
      <c r="AT170" s="152" t="s">
        <v>159</v>
      </c>
      <c r="AU170" s="152" t="s">
        <v>90</v>
      </c>
      <c r="AV170" s="12" t="s">
        <v>23</v>
      </c>
      <c r="AW170" s="12" t="s">
        <v>43</v>
      </c>
      <c r="AX170" s="12" t="s">
        <v>82</v>
      </c>
      <c r="AY170" s="152" t="s">
        <v>148</v>
      </c>
    </row>
    <row r="171" spans="2:65" s="13" customFormat="1" ht="11.25">
      <c r="B171" s="157"/>
      <c r="D171" s="151" t="s">
        <v>159</v>
      </c>
      <c r="E171" s="158" t="s">
        <v>36</v>
      </c>
      <c r="F171" s="159" t="s">
        <v>237</v>
      </c>
      <c r="H171" s="160">
        <v>73.534999999999997</v>
      </c>
      <c r="I171" s="161"/>
      <c r="L171" s="157"/>
      <c r="M171" s="162"/>
      <c r="T171" s="163"/>
      <c r="AT171" s="158" t="s">
        <v>159</v>
      </c>
      <c r="AU171" s="158" t="s">
        <v>90</v>
      </c>
      <c r="AV171" s="13" t="s">
        <v>90</v>
      </c>
      <c r="AW171" s="13" t="s">
        <v>43</v>
      </c>
      <c r="AX171" s="13" t="s">
        <v>23</v>
      </c>
      <c r="AY171" s="158" t="s">
        <v>148</v>
      </c>
    </row>
    <row r="172" spans="2:65" s="1" customFormat="1" ht="16.5" customHeight="1">
      <c r="B172" s="34"/>
      <c r="C172" s="171" t="s">
        <v>8</v>
      </c>
      <c r="D172" s="171" t="s">
        <v>238</v>
      </c>
      <c r="E172" s="172" t="s">
        <v>239</v>
      </c>
      <c r="F172" s="173" t="s">
        <v>240</v>
      </c>
      <c r="G172" s="174" t="s">
        <v>241</v>
      </c>
      <c r="H172" s="175">
        <v>2.2719999999999998</v>
      </c>
      <c r="I172" s="176"/>
      <c r="J172" s="177">
        <f>ROUND(I172*H172,2)</f>
        <v>0</v>
      </c>
      <c r="K172" s="173" t="s">
        <v>154</v>
      </c>
      <c r="L172" s="178"/>
      <c r="M172" s="179" t="s">
        <v>36</v>
      </c>
      <c r="N172" s="180" t="s">
        <v>53</v>
      </c>
      <c r="P172" s="142">
        <f>O172*H172</f>
        <v>0</v>
      </c>
      <c r="Q172" s="142">
        <v>1E-3</v>
      </c>
      <c r="R172" s="142">
        <f>Q172*H172</f>
        <v>2.2719999999999997E-3</v>
      </c>
      <c r="S172" s="142">
        <v>0</v>
      </c>
      <c r="T172" s="143">
        <f>S172*H172</f>
        <v>0</v>
      </c>
      <c r="AR172" s="144" t="s">
        <v>210</v>
      </c>
      <c r="AT172" s="144" t="s">
        <v>238</v>
      </c>
      <c r="AU172" s="144" t="s">
        <v>90</v>
      </c>
      <c r="AY172" s="18" t="s">
        <v>148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8" t="s">
        <v>23</v>
      </c>
      <c r="BK172" s="145">
        <f>ROUND(I172*H172,2)</f>
        <v>0</v>
      </c>
      <c r="BL172" s="18" t="s">
        <v>155</v>
      </c>
      <c r="BM172" s="144" t="s">
        <v>242</v>
      </c>
    </row>
    <row r="173" spans="2:65" s="12" customFormat="1" ht="11.25">
      <c r="B173" s="150"/>
      <c r="D173" s="151" t="s">
        <v>159</v>
      </c>
      <c r="E173" s="152" t="s">
        <v>36</v>
      </c>
      <c r="F173" s="153" t="s">
        <v>243</v>
      </c>
      <c r="H173" s="152" t="s">
        <v>36</v>
      </c>
      <c r="I173" s="154"/>
      <c r="L173" s="150"/>
      <c r="M173" s="155"/>
      <c r="T173" s="156"/>
      <c r="AT173" s="152" t="s">
        <v>159</v>
      </c>
      <c r="AU173" s="152" t="s">
        <v>90</v>
      </c>
      <c r="AV173" s="12" t="s">
        <v>23</v>
      </c>
      <c r="AW173" s="12" t="s">
        <v>43</v>
      </c>
      <c r="AX173" s="12" t="s">
        <v>82</v>
      </c>
      <c r="AY173" s="152" t="s">
        <v>148</v>
      </c>
    </row>
    <row r="174" spans="2:65" s="13" customFormat="1" ht="11.25">
      <c r="B174" s="157"/>
      <c r="D174" s="151" t="s">
        <v>159</v>
      </c>
      <c r="E174" s="158" t="s">
        <v>36</v>
      </c>
      <c r="F174" s="159" t="s">
        <v>244</v>
      </c>
      <c r="H174" s="160">
        <v>2.2719999999999998</v>
      </c>
      <c r="I174" s="161"/>
      <c r="L174" s="157"/>
      <c r="M174" s="162"/>
      <c r="T174" s="163"/>
      <c r="AT174" s="158" t="s">
        <v>159</v>
      </c>
      <c r="AU174" s="158" t="s">
        <v>90</v>
      </c>
      <c r="AV174" s="13" t="s">
        <v>90</v>
      </c>
      <c r="AW174" s="13" t="s">
        <v>43</v>
      </c>
      <c r="AX174" s="13" t="s">
        <v>23</v>
      </c>
      <c r="AY174" s="158" t="s">
        <v>148</v>
      </c>
    </row>
    <row r="175" spans="2:65" s="1" customFormat="1" ht="33" customHeight="1">
      <c r="B175" s="34"/>
      <c r="C175" s="133" t="s">
        <v>245</v>
      </c>
      <c r="D175" s="133" t="s">
        <v>150</v>
      </c>
      <c r="E175" s="134" t="s">
        <v>246</v>
      </c>
      <c r="F175" s="135" t="s">
        <v>247</v>
      </c>
      <c r="G175" s="136" t="s">
        <v>153</v>
      </c>
      <c r="H175" s="137">
        <v>73.534999999999997</v>
      </c>
      <c r="I175" s="138"/>
      <c r="J175" s="139">
        <f>ROUND(I175*H175,2)</f>
        <v>0</v>
      </c>
      <c r="K175" s="135" t="s">
        <v>154</v>
      </c>
      <c r="L175" s="34"/>
      <c r="M175" s="140" t="s">
        <v>36</v>
      </c>
      <c r="N175" s="141" t="s">
        <v>53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155</v>
      </c>
      <c r="AT175" s="144" t="s">
        <v>150</v>
      </c>
      <c r="AU175" s="144" t="s">
        <v>90</v>
      </c>
      <c r="AY175" s="18" t="s">
        <v>148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8" t="s">
        <v>23</v>
      </c>
      <c r="BK175" s="145">
        <f>ROUND(I175*H175,2)</f>
        <v>0</v>
      </c>
      <c r="BL175" s="18" t="s">
        <v>155</v>
      </c>
      <c r="BM175" s="144" t="s">
        <v>248</v>
      </c>
    </row>
    <row r="176" spans="2:65" s="1" customFormat="1" ht="11.25">
      <c r="B176" s="34"/>
      <c r="D176" s="146" t="s">
        <v>157</v>
      </c>
      <c r="F176" s="147" t="s">
        <v>249</v>
      </c>
      <c r="I176" s="148"/>
      <c r="L176" s="34"/>
      <c r="M176" s="149"/>
      <c r="T176" s="55"/>
      <c r="AT176" s="18" t="s">
        <v>157</v>
      </c>
      <c r="AU176" s="18" t="s">
        <v>90</v>
      </c>
    </row>
    <row r="177" spans="2:65" s="12" customFormat="1" ht="11.25">
      <c r="B177" s="150"/>
      <c r="D177" s="151" t="s">
        <v>159</v>
      </c>
      <c r="E177" s="152" t="s">
        <v>36</v>
      </c>
      <c r="F177" s="153" t="s">
        <v>230</v>
      </c>
      <c r="H177" s="152" t="s">
        <v>36</v>
      </c>
      <c r="I177" s="154"/>
      <c r="L177" s="150"/>
      <c r="M177" s="155"/>
      <c r="T177" s="156"/>
      <c r="AT177" s="152" t="s">
        <v>159</v>
      </c>
      <c r="AU177" s="152" t="s">
        <v>90</v>
      </c>
      <c r="AV177" s="12" t="s">
        <v>23</v>
      </c>
      <c r="AW177" s="12" t="s">
        <v>43</v>
      </c>
      <c r="AX177" s="12" t="s">
        <v>82</v>
      </c>
      <c r="AY177" s="152" t="s">
        <v>148</v>
      </c>
    </row>
    <row r="178" spans="2:65" s="13" customFormat="1" ht="11.25">
      <c r="B178" s="157"/>
      <c r="D178" s="151" t="s">
        <v>159</v>
      </c>
      <c r="E178" s="158" t="s">
        <v>36</v>
      </c>
      <c r="F178" s="159" t="s">
        <v>237</v>
      </c>
      <c r="H178" s="160">
        <v>73.534999999999997</v>
      </c>
      <c r="I178" s="161"/>
      <c r="L178" s="157"/>
      <c r="M178" s="162"/>
      <c r="T178" s="163"/>
      <c r="AT178" s="158" t="s">
        <v>159</v>
      </c>
      <c r="AU178" s="158" t="s">
        <v>90</v>
      </c>
      <c r="AV178" s="13" t="s">
        <v>90</v>
      </c>
      <c r="AW178" s="13" t="s">
        <v>43</v>
      </c>
      <c r="AX178" s="13" t="s">
        <v>23</v>
      </c>
      <c r="AY178" s="158" t="s">
        <v>148</v>
      </c>
    </row>
    <row r="179" spans="2:65" s="11" customFormat="1" ht="22.9" customHeight="1">
      <c r="B179" s="121"/>
      <c r="D179" s="122" t="s">
        <v>81</v>
      </c>
      <c r="E179" s="131" t="s">
        <v>90</v>
      </c>
      <c r="F179" s="131" t="s">
        <v>250</v>
      </c>
      <c r="I179" s="124"/>
      <c r="J179" s="132">
        <f>BK179</f>
        <v>0</v>
      </c>
      <c r="L179" s="121"/>
      <c r="M179" s="126"/>
      <c r="P179" s="127">
        <f>SUM(P180:P213)</f>
        <v>0</v>
      </c>
      <c r="R179" s="127">
        <f>SUM(R180:R213)</f>
        <v>0.23622715999999999</v>
      </c>
      <c r="T179" s="128">
        <f>SUM(T180:T213)</f>
        <v>0</v>
      </c>
      <c r="AR179" s="122" t="s">
        <v>23</v>
      </c>
      <c r="AT179" s="129" t="s">
        <v>81</v>
      </c>
      <c r="AU179" s="129" t="s">
        <v>23</v>
      </c>
      <c r="AY179" s="122" t="s">
        <v>148</v>
      </c>
      <c r="BK179" s="130">
        <f>SUM(BK180:BK213)</f>
        <v>0</v>
      </c>
    </row>
    <row r="180" spans="2:65" s="1" customFormat="1" ht="24.2" customHeight="1">
      <c r="B180" s="34"/>
      <c r="C180" s="133" t="s">
        <v>251</v>
      </c>
      <c r="D180" s="133" t="s">
        <v>150</v>
      </c>
      <c r="E180" s="134" t="s">
        <v>252</v>
      </c>
      <c r="F180" s="135" t="s">
        <v>253</v>
      </c>
      <c r="G180" s="136" t="s">
        <v>170</v>
      </c>
      <c r="H180" s="137">
        <v>43.521000000000001</v>
      </c>
      <c r="I180" s="138"/>
      <c r="J180" s="139">
        <f>ROUND(I180*H180,2)</f>
        <v>0</v>
      </c>
      <c r="K180" s="135" t="s">
        <v>154</v>
      </c>
      <c r="L180" s="34"/>
      <c r="M180" s="140" t="s">
        <v>36</v>
      </c>
      <c r="N180" s="141" t="s">
        <v>53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155</v>
      </c>
      <c r="AT180" s="144" t="s">
        <v>150</v>
      </c>
      <c r="AU180" s="144" t="s">
        <v>90</v>
      </c>
      <c r="AY180" s="18" t="s">
        <v>148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8" t="s">
        <v>23</v>
      </c>
      <c r="BK180" s="145">
        <f>ROUND(I180*H180,2)</f>
        <v>0</v>
      </c>
      <c r="BL180" s="18" t="s">
        <v>155</v>
      </c>
      <c r="BM180" s="144" t="s">
        <v>254</v>
      </c>
    </row>
    <row r="181" spans="2:65" s="1" customFormat="1" ht="11.25">
      <c r="B181" s="34"/>
      <c r="D181" s="146" t="s">
        <v>157</v>
      </c>
      <c r="F181" s="147" t="s">
        <v>255</v>
      </c>
      <c r="I181" s="148"/>
      <c r="L181" s="34"/>
      <c r="M181" s="149"/>
      <c r="T181" s="55"/>
      <c r="AT181" s="18" t="s">
        <v>157</v>
      </c>
      <c r="AU181" s="18" t="s">
        <v>90</v>
      </c>
    </row>
    <row r="182" spans="2:65" s="12" customFormat="1" ht="11.25">
      <c r="B182" s="150"/>
      <c r="D182" s="151" t="s">
        <v>159</v>
      </c>
      <c r="E182" s="152" t="s">
        <v>36</v>
      </c>
      <c r="F182" s="153" t="s">
        <v>160</v>
      </c>
      <c r="H182" s="152" t="s">
        <v>36</v>
      </c>
      <c r="I182" s="154"/>
      <c r="L182" s="150"/>
      <c r="M182" s="155"/>
      <c r="T182" s="156"/>
      <c r="AT182" s="152" t="s">
        <v>159</v>
      </c>
      <c r="AU182" s="152" t="s">
        <v>90</v>
      </c>
      <c r="AV182" s="12" t="s">
        <v>23</v>
      </c>
      <c r="AW182" s="12" t="s">
        <v>43</v>
      </c>
      <c r="AX182" s="12" t="s">
        <v>82</v>
      </c>
      <c r="AY182" s="152" t="s">
        <v>148</v>
      </c>
    </row>
    <row r="183" spans="2:65" s="12" customFormat="1" ht="11.25">
      <c r="B183" s="150"/>
      <c r="D183" s="151" t="s">
        <v>159</v>
      </c>
      <c r="E183" s="152" t="s">
        <v>36</v>
      </c>
      <c r="F183" s="153" t="s">
        <v>256</v>
      </c>
      <c r="H183" s="152" t="s">
        <v>36</v>
      </c>
      <c r="I183" s="154"/>
      <c r="L183" s="150"/>
      <c r="M183" s="155"/>
      <c r="T183" s="156"/>
      <c r="AT183" s="152" t="s">
        <v>159</v>
      </c>
      <c r="AU183" s="152" t="s">
        <v>90</v>
      </c>
      <c r="AV183" s="12" t="s">
        <v>23</v>
      </c>
      <c r="AW183" s="12" t="s">
        <v>43</v>
      </c>
      <c r="AX183" s="12" t="s">
        <v>82</v>
      </c>
      <c r="AY183" s="152" t="s">
        <v>148</v>
      </c>
    </row>
    <row r="184" spans="2:65" s="13" customFormat="1" ht="11.25">
      <c r="B184" s="157"/>
      <c r="D184" s="151" t="s">
        <v>159</v>
      </c>
      <c r="E184" s="158" t="s">
        <v>36</v>
      </c>
      <c r="F184" s="159" t="s">
        <v>257</v>
      </c>
      <c r="H184" s="160">
        <v>42.021000000000001</v>
      </c>
      <c r="I184" s="161"/>
      <c r="L184" s="157"/>
      <c r="M184" s="162"/>
      <c r="T184" s="163"/>
      <c r="AT184" s="158" t="s">
        <v>159</v>
      </c>
      <c r="AU184" s="158" t="s">
        <v>90</v>
      </c>
      <c r="AV184" s="13" t="s">
        <v>90</v>
      </c>
      <c r="AW184" s="13" t="s">
        <v>43</v>
      </c>
      <c r="AX184" s="13" t="s">
        <v>82</v>
      </c>
      <c r="AY184" s="158" t="s">
        <v>148</v>
      </c>
    </row>
    <row r="185" spans="2:65" s="12" customFormat="1" ht="11.25">
      <c r="B185" s="150"/>
      <c r="D185" s="151" t="s">
        <v>159</v>
      </c>
      <c r="E185" s="152" t="s">
        <v>36</v>
      </c>
      <c r="F185" s="153" t="s">
        <v>163</v>
      </c>
      <c r="H185" s="152" t="s">
        <v>36</v>
      </c>
      <c r="I185" s="154"/>
      <c r="L185" s="150"/>
      <c r="M185" s="155"/>
      <c r="T185" s="156"/>
      <c r="AT185" s="152" t="s">
        <v>159</v>
      </c>
      <c r="AU185" s="152" t="s">
        <v>90</v>
      </c>
      <c r="AV185" s="12" t="s">
        <v>23</v>
      </c>
      <c r="AW185" s="12" t="s">
        <v>43</v>
      </c>
      <c r="AX185" s="12" t="s">
        <v>82</v>
      </c>
      <c r="AY185" s="152" t="s">
        <v>148</v>
      </c>
    </row>
    <row r="186" spans="2:65" s="13" customFormat="1" ht="11.25">
      <c r="B186" s="157"/>
      <c r="D186" s="151" t="s">
        <v>159</v>
      </c>
      <c r="E186" s="158" t="s">
        <v>36</v>
      </c>
      <c r="F186" s="159" t="s">
        <v>258</v>
      </c>
      <c r="H186" s="160">
        <v>1.5</v>
      </c>
      <c r="I186" s="161"/>
      <c r="L186" s="157"/>
      <c r="M186" s="162"/>
      <c r="T186" s="163"/>
      <c r="AT186" s="158" t="s">
        <v>159</v>
      </c>
      <c r="AU186" s="158" t="s">
        <v>90</v>
      </c>
      <c r="AV186" s="13" t="s">
        <v>90</v>
      </c>
      <c r="AW186" s="13" t="s">
        <v>43</v>
      </c>
      <c r="AX186" s="13" t="s">
        <v>82</v>
      </c>
      <c r="AY186" s="158" t="s">
        <v>148</v>
      </c>
    </row>
    <row r="187" spans="2:65" s="14" customFormat="1" ht="11.25">
      <c r="B187" s="164"/>
      <c r="D187" s="151" t="s">
        <v>159</v>
      </c>
      <c r="E187" s="165" t="s">
        <v>36</v>
      </c>
      <c r="F187" s="166" t="s">
        <v>167</v>
      </c>
      <c r="H187" s="167">
        <v>43.521000000000001</v>
      </c>
      <c r="I187" s="168"/>
      <c r="L187" s="164"/>
      <c r="M187" s="169"/>
      <c r="T187" s="170"/>
      <c r="AT187" s="165" t="s">
        <v>159</v>
      </c>
      <c r="AU187" s="165" t="s">
        <v>90</v>
      </c>
      <c r="AV187" s="14" t="s">
        <v>155</v>
      </c>
      <c r="AW187" s="14" t="s">
        <v>43</v>
      </c>
      <c r="AX187" s="14" t="s">
        <v>23</v>
      </c>
      <c r="AY187" s="165" t="s">
        <v>148</v>
      </c>
    </row>
    <row r="188" spans="2:65" s="1" customFormat="1" ht="24.2" customHeight="1">
      <c r="B188" s="34"/>
      <c r="C188" s="133" t="s">
        <v>259</v>
      </c>
      <c r="D188" s="133" t="s">
        <v>150</v>
      </c>
      <c r="E188" s="134" t="s">
        <v>260</v>
      </c>
      <c r="F188" s="135" t="s">
        <v>261</v>
      </c>
      <c r="G188" s="136" t="s">
        <v>170</v>
      </c>
      <c r="H188" s="137">
        <v>2</v>
      </c>
      <c r="I188" s="138"/>
      <c r="J188" s="139">
        <f>ROUND(I188*H188,2)</f>
        <v>0</v>
      </c>
      <c r="K188" s="135" t="s">
        <v>154</v>
      </c>
      <c r="L188" s="34"/>
      <c r="M188" s="140" t="s">
        <v>36</v>
      </c>
      <c r="N188" s="141" t="s">
        <v>53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155</v>
      </c>
      <c r="AT188" s="144" t="s">
        <v>150</v>
      </c>
      <c r="AU188" s="144" t="s">
        <v>90</v>
      </c>
      <c r="AY188" s="18" t="s">
        <v>148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8" t="s">
        <v>23</v>
      </c>
      <c r="BK188" s="145">
        <f>ROUND(I188*H188,2)</f>
        <v>0</v>
      </c>
      <c r="BL188" s="18" t="s">
        <v>155</v>
      </c>
      <c r="BM188" s="144" t="s">
        <v>262</v>
      </c>
    </row>
    <row r="189" spans="2:65" s="1" customFormat="1" ht="11.25">
      <c r="B189" s="34"/>
      <c r="D189" s="146" t="s">
        <v>157</v>
      </c>
      <c r="F189" s="147" t="s">
        <v>263</v>
      </c>
      <c r="I189" s="148"/>
      <c r="L189" s="34"/>
      <c r="M189" s="149"/>
      <c r="T189" s="55"/>
      <c r="AT189" s="18" t="s">
        <v>157</v>
      </c>
      <c r="AU189" s="18" t="s">
        <v>90</v>
      </c>
    </row>
    <row r="190" spans="2:65" s="12" customFormat="1" ht="11.25">
      <c r="B190" s="150"/>
      <c r="D190" s="151" t="s">
        <v>159</v>
      </c>
      <c r="E190" s="152" t="s">
        <v>36</v>
      </c>
      <c r="F190" s="153" t="s">
        <v>160</v>
      </c>
      <c r="H190" s="152" t="s">
        <v>36</v>
      </c>
      <c r="I190" s="154"/>
      <c r="L190" s="150"/>
      <c r="M190" s="155"/>
      <c r="T190" s="156"/>
      <c r="AT190" s="152" t="s">
        <v>159</v>
      </c>
      <c r="AU190" s="152" t="s">
        <v>90</v>
      </c>
      <c r="AV190" s="12" t="s">
        <v>23</v>
      </c>
      <c r="AW190" s="12" t="s">
        <v>43</v>
      </c>
      <c r="AX190" s="12" t="s">
        <v>82</v>
      </c>
      <c r="AY190" s="152" t="s">
        <v>148</v>
      </c>
    </row>
    <row r="191" spans="2:65" s="12" customFormat="1" ht="11.25">
      <c r="B191" s="150"/>
      <c r="D191" s="151" t="s">
        <v>159</v>
      </c>
      <c r="E191" s="152" t="s">
        <v>36</v>
      </c>
      <c r="F191" s="153" t="s">
        <v>186</v>
      </c>
      <c r="H191" s="152" t="s">
        <v>36</v>
      </c>
      <c r="I191" s="154"/>
      <c r="L191" s="150"/>
      <c r="M191" s="155"/>
      <c r="T191" s="156"/>
      <c r="AT191" s="152" t="s">
        <v>159</v>
      </c>
      <c r="AU191" s="152" t="s">
        <v>90</v>
      </c>
      <c r="AV191" s="12" t="s">
        <v>23</v>
      </c>
      <c r="AW191" s="12" t="s">
        <v>43</v>
      </c>
      <c r="AX191" s="12" t="s">
        <v>82</v>
      </c>
      <c r="AY191" s="152" t="s">
        <v>148</v>
      </c>
    </row>
    <row r="192" spans="2:65" s="13" customFormat="1" ht="11.25">
      <c r="B192" s="157"/>
      <c r="D192" s="151" t="s">
        <v>159</v>
      </c>
      <c r="E192" s="158" t="s">
        <v>36</v>
      </c>
      <c r="F192" s="159" t="s">
        <v>264</v>
      </c>
      <c r="H192" s="160">
        <v>2</v>
      </c>
      <c r="I192" s="161"/>
      <c r="L192" s="157"/>
      <c r="M192" s="162"/>
      <c r="T192" s="163"/>
      <c r="AT192" s="158" t="s">
        <v>159</v>
      </c>
      <c r="AU192" s="158" t="s">
        <v>90</v>
      </c>
      <c r="AV192" s="13" t="s">
        <v>90</v>
      </c>
      <c r="AW192" s="13" t="s">
        <v>43</v>
      </c>
      <c r="AX192" s="13" t="s">
        <v>82</v>
      </c>
      <c r="AY192" s="158" t="s">
        <v>148</v>
      </c>
    </row>
    <row r="193" spans="2:65" s="14" customFormat="1" ht="11.25">
      <c r="B193" s="164"/>
      <c r="D193" s="151" t="s">
        <v>159</v>
      </c>
      <c r="E193" s="165" t="s">
        <v>36</v>
      </c>
      <c r="F193" s="166" t="s">
        <v>167</v>
      </c>
      <c r="H193" s="167">
        <v>2</v>
      </c>
      <c r="I193" s="168"/>
      <c r="L193" s="164"/>
      <c r="M193" s="169"/>
      <c r="T193" s="170"/>
      <c r="AT193" s="165" t="s">
        <v>159</v>
      </c>
      <c r="AU193" s="165" t="s">
        <v>90</v>
      </c>
      <c r="AV193" s="14" t="s">
        <v>155</v>
      </c>
      <c r="AW193" s="14" t="s">
        <v>43</v>
      </c>
      <c r="AX193" s="14" t="s">
        <v>23</v>
      </c>
      <c r="AY193" s="165" t="s">
        <v>148</v>
      </c>
    </row>
    <row r="194" spans="2:65" s="1" customFormat="1" ht="24.2" customHeight="1">
      <c r="B194" s="34"/>
      <c r="C194" s="133" t="s">
        <v>265</v>
      </c>
      <c r="D194" s="133" t="s">
        <v>150</v>
      </c>
      <c r="E194" s="134" t="s">
        <v>266</v>
      </c>
      <c r="F194" s="135" t="s">
        <v>267</v>
      </c>
      <c r="G194" s="136" t="s">
        <v>153</v>
      </c>
      <c r="H194" s="137">
        <v>270.726</v>
      </c>
      <c r="I194" s="138"/>
      <c r="J194" s="139">
        <f>ROUND(I194*H194,2)</f>
        <v>0</v>
      </c>
      <c r="K194" s="135" t="s">
        <v>154</v>
      </c>
      <c r="L194" s="34"/>
      <c r="M194" s="140" t="s">
        <v>36</v>
      </c>
      <c r="N194" s="141" t="s">
        <v>53</v>
      </c>
      <c r="P194" s="142">
        <f>O194*H194</f>
        <v>0</v>
      </c>
      <c r="Q194" s="142">
        <v>3.1E-4</v>
      </c>
      <c r="R194" s="142">
        <f>Q194*H194</f>
        <v>8.3925059999999996E-2</v>
      </c>
      <c r="S194" s="142">
        <v>0</v>
      </c>
      <c r="T194" s="143">
        <f>S194*H194</f>
        <v>0</v>
      </c>
      <c r="AR194" s="144" t="s">
        <v>155</v>
      </c>
      <c r="AT194" s="144" t="s">
        <v>150</v>
      </c>
      <c r="AU194" s="144" t="s">
        <v>90</v>
      </c>
      <c r="AY194" s="18" t="s">
        <v>148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8" t="s">
        <v>23</v>
      </c>
      <c r="BK194" s="145">
        <f>ROUND(I194*H194,2)</f>
        <v>0</v>
      </c>
      <c r="BL194" s="18" t="s">
        <v>155</v>
      </c>
      <c r="BM194" s="144" t="s">
        <v>268</v>
      </c>
    </row>
    <row r="195" spans="2:65" s="1" customFormat="1" ht="11.25">
      <c r="B195" s="34"/>
      <c r="D195" s="146" t="s">
        <v>157</v>
      </c>
      <c r="F195" s="147" t="s">
        <v>269</v>
      </c>
      <c r="I195" s="148"/>
      <c r="L195" s="34"/>
      <c r="M195" s="149"/>
      <c r="T195" s="55"/>
      <c r="AT195" s="18" t="s">
        <v>157</v>
      </c>
      <c r="AU195" s="18" t="s">
        <v>90</v>
      </c>
    </row>
    <row r="196" spans="2:65" s="12" customFormat="1" ht="11.25">
      <c r="B196" s="150"/>
      <c r="D196" s="151" t="s">
        <v>159</v>
      </c>
      <c r="E196" s="152" t="s">
        <v>36</v>
      </c>
      <c r="F196" s="153" t="s">
        <v>160</v>
      </c>
      <c r="H196" s="152" t="s">
        <v>36</v>
      </c>
      <c r="I196" s="154"/>
      <c r="L196" s="150"/>
      <c r="M196" s="155"/>
      <c r="T196" s="156"/>
      <c r="AT196" s="152" t="s">
        <v>159</v>
      </c>
      <c r="AU196" s="152" t="s">
        <v>90</v>
      </c>
      <c r="AV196" s="12" t="s">
        <v>23</v>
      </c>
      <c r="AW196" s="12" t="s">
        <v>43</v>
      </c>
      <c r="AX196" s="12" t="s">
        <v>82</v>
      </c>
      <c r="AY196" s="152" t="s">
        <v>148</v>
      </c>
    </row>
    <row r="197" spans="2:65" s="12" customFormat="1" ht="11.25">
      <c r="B197" s="150"/>
      <c r="D197" s="151" t="s">
        <v>159</v>
      </c>
      <c r="E197" s="152" t="s">
        <v>36</v>
      </c>
      <c r="F197" s="153" t="s">
        <v>161</v>
      </c>
      <c r="H197" s="152" t="s">
        <v>36</v>
      </c>
      <c r="I197" s="154"/>
      <c r="L197" s="150"/>
      <c r="M197" s="155"/>
      <c r="T197" s="156"/>
      <c r="AT197" s="152" t="s">
        <v>159</v>
      </c>
      <c r="AU197" s="152" t="s">
        <v>90</v>
      </c>
      <c r="AV197" s="12" t="s">
        <v>23</v>
      </c>
      <c r="AW197" s="12" t="s">
        <v>43</v>
      </c>
      <c r="AX197" s="12" t="s">
        <v>82</v>
      </c>
      <c r="AY197" s="152" t="s">
        <v>148</v>
      </c>
    </row>
    <row r="198" spans="2:65" s="13" customFormat="1" ht="11.25">
      <c r="B198" s="157"/>
      <c r="D198" s="151" t="s">
        <v>159</v>
      </c>
      <c r="E198" s="158" t="s">
        <v>36</v>
      </c>
      <c r="F198" s="159" t="s">
        <v>270</v>
      </c>
      <c r="H198" s="160">
        <v>252.126</v>
      </c>
      <c r="I198" s="161"/>
      <c r="L198" s="157"/>
      <c r="M198" s="162"/>
      <c r="T198" s="163"/>
      <c r="AT198" s="158" t="s">
        <v>159</v>
      </c>
      <c r="AU198" s="158" t="s">
        <v>90</v>
      </c>
      <c r="AV198" s="13" t="s">
        <v>90</v>
      </c>
      <c r="AW198" s="13" t="s">
        <v>43</v>
      </c>
      <c r="AX198" s="13" t="s">
        <v>82</v>
      </c>
      <c r="AY198" s="158" t="s">
        <v>148</v>
      </c>
    </row>
    <row r="199" spans="2:65" s="12" customFormat="1" ht="11.25">
      <c r="B199" s="150"/>
      <c r="D199" s="151" t="s">
        <v>159</v>
      </c>
      <c r="E199" s="152" t="s">
        <v>36</v>
      </c>
      <c r="F199" s="153" t="s">
        <v>163</v>
      </c>
      <c r="H199" s="152" t="s">
        <v>36</v>
      </c>
      <c r="I199" s="154"/>
      <c r="L199" s="150"/>
      <c r="M199" s="155"/>
      <c r="T199" s="156"/>
      <c r="AT199" s="152" t="s">
        <v>159</v>
      </c>
      <c r="AU199" s="152" t="s">
        <v>90</v>
      </c>
      <c r="AV199" s="12" t="s">
        <v>23</v>
      </c>
      <c r="AW199" s="12" t="s">
        <v>43</v>
      </c>
      <c r="AX199" s="12" t="s">
        <v>82</v>
      </c>
      <c r="AY199" s="152" t="s">
        <v>148</v>
      </c>
    </row>
    <row r="200" spans="2:65" s="13" customFormat="1" ht="11.25">
      <c r="B200" s="157"/>
      <c r="D200" s="151" t="s">
        <v>159</v>
      </c>
      <c r="E200" s="158" t="s">
        <v>36</v>
      </c>
      <c r="F200" s="159" t="s">
        <v>271</v>
      </c>
      <c r="H200" s="160">
        <v>6.6</v>
      </c>
      <c r="I200" s="161"/>
      <c r="L200" s="157"/>
      <c r="M200" s="162"/>
      <c r="T200" s="163"/>
      <c r="AT200" s="158" t="s">
        <v>159</v>
      </c>
      <c r="AU200" s="158" t="s">
        <v>90</v>
      </c>
      <c r="AV200" s="13" t="s">
        <v>90</v>
      </c>
      <c r="AW200" s="13" t="s">
        <v>43</v>
      </c>
      <c r="AX200" s="13" t="s">
        <v>82</v>
      </c>
      <c r="AY200" s="158" t="s">
        <v>148</v>
      </c>
    </row>
    <row r="201" spans="2:65" s="12" customFormat="1" ht="11.25">
      <c r="B201" s="150"/>
      <c r="D201" s="151" t="s">
        <v>159</v>
      </c>
      <c r="E201" s="152" t="s">
        <v>36</v>
      </c>
      <c r="F201" s="153" t="s">
        <v>186</v>
      </c>
      <c r="H201" s="152" t="s">
        <v>36</v>
      </c>
      <c r="I201" s="154"/>
      <c r="L201" s="150"/>
      <c r="M201" s="155"/>
      <c r="T201" s="156"/>
      <c r="AT201" s="152" t="s">
        <v>159</v>
      </c>
      <c r="AU201" s="152" t="s">
        <v>90</v>
      </c>
      <c r="AV201" s="12" t="s">
        <v>23</v>
      </c>
      <c r="AW201" s="12" t="s">
        <v>43</v>
      </c>
      <c r="AX201" s="12" t="s">
        <v>82</v>
      </c>
      <c r="AY201" s="152" t="s">
        <v>148</v>
      </c>
    </row>
    <row r="202" spans="2:65" s="13" customFormat="1" ht="11.25">
      <c r="B202" s="157"/>
      <c r="D202" s="151" t="s">
        <v>159</v>
      </c>
      <c r="E202" s="158" t="s">
        <v>36</v>
      </c>
      <c r="F202" s="159" t="s">
        <v>272</v>
      </c>
      <c r="H202" s="160">
        <v>12</v>
      </c>
      <c r="I202" s="161"/>
      <c r="L202" s="157"/>
      <c r="M202" s="162"/>
      <c r="T202" s="163"/>
      <c r="AT202" s="158" t="s">
        <v>159</v>
      </c>
      <c r="AU202" s="158" t="s">
        <v>90</v>
      </c>
      <c r="AV202" s="13" t="s">
        <v>90</v>
      </c>
      <c r="AW202" s="13" t="s">
        <v>43</v>
      </c>
      <c r="AX202" s="13" t="s">
        <v>82</v>
      </c>
      <c r="AY202" s="158" t="s">
        <v>148</v>
      </c>
    </row>
    <row r="203" spans="2:65" s="14" customFormat="1" ht="11.25">
      <c r="B203" s="164"/>
      <c r="D203" s="151" t="s">
        <v>159</v>
      </c>
      <c r="E203" s="165" t="s">
        <v>36</v>
      </c>
      <c r="F203" s="166" t="s">
        <v>167</v>
      </c>
      <c r="H203" s="167">
        <v>270.726</v>
      </c>
      <c r="I203" s="168"/>
      <c r="L203" s="164"/>
      <c r="M203" s="169"/>
      <c r="T203" s="170"/>
      <c r="AT203" s="165" t="s">
        <v>159</v>
      </c>
      <c r="AU203" s="165" t="s">
        <v>90</v>
      </c>
      <c r="AV203" s="14" t="s">
        <v>155</v>
      </c>
      <c r="AW203" s="14" t="s">
        <v>43</v>
      </c>
      <c r="AX203" s="14" t="s">
        <v>23</v>
      </c>
      <c r="AY203" s="165" t="s">
        <v>148</v>
      </c>
    </row>
    <row r="204" spans="2:65" s="1" customFormat="1" ht="16.5" customHeight="1">
      <c r="B204" s="34"/>
      <c r="C204" s="171" t="s">
        <v>273</v>
      </c>
      <c r="D204" s="171" t="s">
        <v>238</v>
      </c>
      <c r="E204" s="172" t="s">
        <v>274</v>
      </c>
      <c r="F204" s="173" t="s">
        <v>275</v>
      </c>
      <c r="G204" s="174" t="s">
        <v>153</v>
      </c>
      <c r="H204" s="175">
        <v>270.726</v>
      </c>
      <c r="I204" s="176"/>
      <c r="J204" s="177">
        <f>ROUND(I204*H204,2)</f>
        <v>0</v>
      </c>
      <c r="K204" s="173" t="s">
        <v>154</v>
      </c>
      <c r="L204" s="178"/>
      <c r="M204" s="179" t="s">
        <v>36</v>
      </c>
      <c r="N204" s="180" t="s">
        <v>53</v>
      </c>
      <c r="P204" s="142">
        <f>O204*H204</f>
        <v>0</v>
      </c>
      <c r="Q204" s="142">
        <v>2.9999999999999997E-4</v>
      </c>
      <c r="R204" s="142">
        <f>Q204*H204</f>
        <v>8.1217799999999993E-2</v>
      </c>
      <c r="S204" s="142">
        <v>0</v>
      </c>
      <c r="T204" s="143">
        <f>S204*H204</f>
        <v>0</v>
      </c>
      <c r="AR204" s="144" t="s">
        <v>210</v>
      </c>
      <c r="AT204" s="144" t="s">
        <v>238</v>
      </c>
      <c r="AU204" s="144" t="s">
        <v>90</v>
      </c>
      <c r="AY204" s="18" t="s">
        <v>148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8" t="s">
        <v>23</v>
      </c>
      <c r="BK204" s="145">
        <f>ROUND(I204*H204,2)</f>
        <v>0</v>
      </c>
      <c r="BL204" s="18" t="s">
        <v>155</v>
      </c>
      <c r="BM204" s="144" t="s">
        <v>276</v>
      </c>
    </row>
    <row r="205" spans="2:65" s="12" customFormat="1" ht="11.25">
      <c r="B205" s="150"/>
      <c r="D205" s="151" t="s">
        <v>159</v>
      </c>
      <c r="E205" s="152" t="s">
        <v>36</v>
      </c>
      <c r="F205" s="153" t="s">
        <v>277</v>
      </c>
      <c r="H205" s="152" t="s">
        <v>36</v>
      </c>
      <c r="I205" s="154"/>
      <c r="L205" s="150"/>
      <c r="M205" s="155"/>
      <c r="T205" s="156"/>
      <c r="AT205" s="152" t="s">
        <v>159</v>
      </c>
      <c r="AU205" s="152" t="s">
        <v>90</v>
      </c>
      <c r="AV205" s="12" t="s">
        <v>23</v>
      </c>
      <c r="AW205" s="12" t="s">
        <v>43</v>
      </c>
      <c r="AX205" s="12" t="s">
        <v>82</v>
      </c>
      <c r="AY205" s="152" t="s">
        <v>148</v>
      </c>
    </row>
    <row r="206" spans="2:65" s="13" customFormat="1" ht="11.25">
      <c r="B206" s="157"/>
      <c r="D206" s="151" t="s">
        <v>159</v>
      </c>
      <c r="E206" s="158" t="s">
        <v>36</v>
      </c>
      <c r="F206" s="159" t="s">
        <v>278</v>
      </c>
      <c r="H206" s="160">
        <v>270.726</v>
      </c>
      <c r="I206" s="161"/>
      <c r="L206" s="157"/>
      <c r="M206" s="162"/>
      <c r="T206" s="163"/>
      <c r="AT206" s="158" t="s">
        <v>159</v>
      </c>
      <c r="AU206" s="158" t="s">
        <v>90</v>
      </c>
      <c r="AV206" s="13" t="s">
        <v>90</v>
      </c>
      <c r="AW206" s="13" t="s">
        <v>43</v>
      </c>
      <c r="AX206" s="13" t="s">
        <v>82</v>
      </c>
      <c r="AY206" s="158" t="s">
        <v>148</v>
      </c>
    </row>
    <row r="207" spans="2:65" s="14" customFormat="1" ht="11.25">
      <c r="B207" s="164"/>
      <c r="D207" s="151" t="s">
        <v>159</v>
      </c>
      <c r="E207" s="165" t="s">
        <v>36</v>
      </c>
      <c r="F207" s="166" t="s">
        <v>167</v>
      </c>
      <c r="H207" s="167">
        <v>270.726</v>
      </c>
      <c r="I207" s="168"/>
      <c r="L207" s="164"/>
      <c r="M207" s="169"/>
      <c r="T207" s="170"/>
      <c r="AT207" s="165" t="s">
        <v>159</v>
      </c>
      <c r="AU207" s="165" t="s">
        <v>90</v>
      </c>
      <c r="AV207" s="14" t="s">
        <v>155</v>
      </c>
      <c r="AW207" s="14" t="s">
        <v>43</v>
      </c>
      <c r="AX207" s="14" t="s">
        <v>23</v>
      </c>
      <c r="AY207" s="165" t="s">
        <v>148</v>
      </c>
    </row>
    <row r="208" spans="2:65" s="1" customFormat="1" ht="16.5" customHeight="1">
      <c r="B208" s="34"/>
      <c r="C208" s="133" t="s">
        <v>279</v>
      </c>
      <c r="D208" s="133" t="s">
        <v>150</v>
      </c>
      <c r="E208" s="134" t="s">
        <v>280</v>
      </c>
      <c r="F208" s="135" t="s">
        <v>281</v>
      </c>
      <c r="G208" s="136" t="s">
        <v>282</v>
      </c>
      <c r="H208" s="137">
        <v>145.07</v>
      </c>
      <c r="I208" s="138"/>
      <c r="J208" s="139">
        <f>ROUND(I208*H208,2)</f>
        <v>0</v>
      </c>
      <c r="K208" s="135" t="s">
        <v>154</v>
      </c>
      <c r="L208" s="34"/>
      <c r="M208" s="140" t="s">
        <v>36</v>
      </c>
      <c r="N208" s="141" t="s">
        <v>53</v>
      </c>
      <c r="P208" s="142">
        <f>O208*H208</f>
        <v>0</v>
      </c>
      <c r="Q208" s="142">
        <v>4.8999999999999998E-4</v>
      </c>
      <c r="R208" s="142">
        <f>Q208*H208</f>
        <v>7.1084299999999989E-2</v>
      </c>
      <c r="S208" s="142">
        <v>0</v>
      </c>
      <c r="T208" s="143">
        <f>S208*H208</f>
        <v>0</v>
      </c>
      <c r="AR208" s="144" t="s">
        <v>155</v>
      </c>
      <c r="AT208" s="144" t="s">
        <v>150</v>
      </c>
      <c r="AU208" s="144" t="s">
        <v>90</v>
      </c>
      <c r="AY208" s="18" t="s">
        <v>148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8" t="s">
        <v>23</v>
      </c>
      <c r="BK208" s="145">
        <f>ROUND(I208*H208,2)</f>
        <v>0</v>
      </c>
      <c r="BL208" s="18" t="s">
        <v>155</v>
      </c>
      <c r="BM208" s="144" t="s">
        <v>283</v>
      </c>
    </row>
    <row r="209" spans="2:65" s="1" customFormat="1" ht="11.25">
      <c r="B209" s="34"/>
      <c r="D209" s="146" t="s">
        <v>157</v>
      </c>
      <c r="F209" s="147" t="s">
        <v>284</v>
      </c>
      <c r="I209" s="148"/>
      <c r="L209" s="34"/>
      <c r="M209" s="149"/>
      <c r="T209" s="55"/>
      <c r="AT209" s="18" t="s">
        <v>157</v>
      </c>
      <c r="AU209" s="18" t="s">
        <v>90</v>
      </c>
    </row>
    <row r="210" spans="2:65" s="12" customFormat="1" ht="11.25">
      <c r="B210" s="150"/>
      <c r="D210" s="151" t="s">
        <v>159</v>
      </c>
      <c r="E210" s="152" t="s">
        <v>36</v>
      </c>
      <c r="F210" s="153" t="s">
        <v>160</v>
      </c>
      <c r="H210" s="152" t="s">
        <v>36</v>
      </c>
      <c r="I210" s="154"/>
      <c r="L210" s="150"/>
      <c r="M210" s="155"/>
      <c r="T210" s="156"/>
      <c r="AT210" s="152" t="s">
        <v>159</v>
      </c>
      <c r="AU210" s="152" t="s">
        <v>90</v>
      </c>
      <c r="AV210" s="12" t="s">
        <v>23</v>
      </c>
      <c r="AW210" s="12" t="s">
        <v>43</v>
      </c>
      <c r="AX210" s="12" t="s">
        <v>82</v>
      </c>
      <c r="AY210" s="152" t="s">
        <v>148</v>
      </c>
    </row>
    <row r="211" spans="2:65" s="12" customFormat="1" ht="11.25">
      <c r="B211" s="150"/>
      <c r="D211" s="151" t="s">
        <v>159</v>
      </c>
      <c r="E211" s="152" t="s">
        <v>36</v>
      </c>
      <c r="F211" s="153" t="s">
        <v>161</v>
      </c>
      <c r="H211" s="152" t="s">
        <v>36</v>
      </c>
      <c r="I211" s="154"/>
      <c r="L211" s="150"/>
      <c r="M211" s="155"/>
      <c r="T211" s="156"/>
      <c r="AT211" s="152" t="s">
        <v>159</v>
      </c>
      <c r="AU211" s="152" t="s">
        <v>90</v>
      </c>
      <c r="AV211" s="12" t="s">
        <v>23</v>
      </c>
      <c r="AW211" s="12" t="s">
        <v>43</v>
      </c>
      <c r="AX211" s="12" t="s">
        <v>82</v>
      </c>
      <c r="AY211" s="152" t="s">
        <v>148</v>
      </c>
    </row>
    <row r="212" spans="2:65" s="13" customFormat="1" ht="11.25">
      <c r="B212" s="157"/>
      <c r="D212" s="151" t="s">
        <v>159</v>
      </c>
      <c r="E212" s="158" t="s">
        <v>36</v>
      </c>
      <c r="F212" s="159" t="s">
        <v>285</v>
      </c>
      <c r="H212" s="160">
        <v>145.07</v>
      </c>
      <c r="I212" s="161"/>
      <c r="L212" s="157"/>
      <c r="M212" s="162"/>
      <c r="T212" s="163"/>
      <c r="AT212" s="158" t="s">
        <v>159</v>
      </c>
      <c r="AU212" s="158" t="s">
        <v>90</v>
      </c>
      <c r="AV212" s="13" t="s">
        <v>90</v>
      </c>
      <c r="AW212" s="13" t="s">
        <v>43</v>
      </c>
      <c r="AX212" s="13" t="s">
        <v>82</v>
      </c>
      <c r="AY212" s="158" t="s">
        <v>148</v>
      </c>
    </row>
    <row r="213" spans="2:65" s="14" customFormat="1" ht="11.25">
      <c r="B213" s="164"/>
      <c r="D213" s="151" t="s">
        <v>159</v>
      </c>
      <c r="E213" s="165" t="s">
        <v>36</v>
      </c>
      <c r="F213" s="166" t="s">
        <v>167</v>
      </c>
      <c r="H213" s="167">
        <v>145.07</v>
      </c>
      <c r="I213" s="168"/>
      <c r="L213" s="164"/>
      <c r="M213" s="169"/>
      <c r="T213" s="170"/>
      <c r="AT213" s="165" t="s">
        <v>159</v>
      </c>
      <c r="AU213" s="165" t="s">
        <v>90</v>
      </c>
      <c r="AV213" s="14" t="s">
        <v>155</v>
      </c>
      <c r="AW213" s="14" t="s">
        <v>43</v>
      </c>
      <c r="AX213" s="14" t="s">
        <v>23</v>
      </c>
      <c r="AY213" s="165" t="s">
        <v>148</v>
      </c>
    </row>
    <row r="214" spans="2:65" s="11" customFormat="1" ht="22.9" customHeight="1">
      <c r="B214" s="121"/>
      <c r="D214" s="122" t="s">
        <v>81</v>
      </c>
      <c r="E214" s="131" t="s">
        <v>286</v>
      </c>
      <c r="F214" s="131" t="s">
        <v>287</v>
      </c>
      <c r="I214" s="124"/>
      <c r="J214" s="132">
        <f>BK214</f>
        <v>0</v>
      </c>
      <c r="L214" s="121"/>
      <c r="M214" s="126"/>
      <c r="P214" s="127">
        <f>SUM(P215:P223)</f>
        <v>0</v>
      </c>
      <c r="R214" s="127">
        <f>SUM(R215:R223)</f>
        <v>8.8085564999999999</v>
      </c>
      <c r="T214" s="128">
        <f>SUM(T215:T223)</f>
        <v>0</v>
      </c>
      <c r="AR214" s="122" t="s">
        <v>23</v>
      </c>
      <c r="AT214" s="129" t="s">
        <v>81</v>
      </c>
      <c r="AU214" s="129" t="s">
        <v>23</v>
      </c>
      <c r="AY214" s="122" t="s">
        <v>148</v>
      </c>
      <c r="BK214" s="130">
        <f>SUM(BK215:BK223)</f>
        <v>0</v>
      </c>
    </row>
    <row r="215" spans="2:65" s="1" customFormat="1" ht="21.75" customHeight="1">
      <c r="B215" s="34"/>
      <c r="C215" s="133" t="s">
        <v>288</v>
      </c>
      <c r="D215" s="133" t="s">
        <v>150</v>
      </c>
      <c r="E215" s="134" t="s">
        <v>289</v>
      </c>
      <c r="F215" s="135" t="s">
        <v>290</v>
      </c>
      <c r="G215" s="136" t="s">
        <v>170</v>
      </c>
      <c r="H215" s="137">
        <v>5.4089999999999998</v>
      </c>
      <c r="I215" s="138"/>
      <c r="J215" s="139">
        <f>ROUND(I215*H215,2)</f>
        <v>0</v>
      </c>
      <c r="K215" s="135" t="s">
        <v>154</v>
      </c>
      <c r="L215" s="34"/>
      <c r="M215" s="140" t="s">
        <v>36</v>
      </c>
      <c r="N215" s="141" t="s">
        <v>53</v>
      </c>
      <c r="P215" s="142">
        <f>O215*H215</f>
        <v>0</v>
      </c>
      <c r="Q215" s="142">
        <v>1.6285000000000001</v>
      </c>
      <c r="R215" s="142">
        <f>Q215*H215</f>
        <v>8.8085564999999999</v>
      </c>
      <c r="S215" s="142">
        <v>0</v>
      </c>
      <c r="T215" s="143">
        <f>S215*H215</f>
        <v>0</v>
      </c>
      <c r="AR215" s="144" t="s">
        <v>155</v>
      </c>
      <c r="AT215" s="144" t="s">
        <v>150</v>
      </c>
      <c r="AU215" s="144" t="s">
        <v>90</v>
      </c>
      <c r="AY215" s="18" t="s">
        <v>148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8" t="s">
        <v>23</v>
      </c>
      <c r="BK215" s="145">
        <f>ROUND(I215*H215,2)</f>
        <v>0</v>
      </c>
      <c r="BL215" s="18" t="s">
        <v>155</v>
      </c>
      <c r="BM215" s="144" t="s">
        <v>291</v>
      </c>
    </row>
    <row r="216" spans="2:65" s="1" customFormat="1" ht="11.25">
      <c r="B216" s="34"/>
      <c r="D216" s="146" t="s">
        <v>157</v>
      </c>
      <c r="F216" s="147" t="s">
        <v>292</v>
      </c>
      <c r="I216" s="148"/>
      <c r="L216" s="34"/>
      <c r="M216" s="149"/>
      <c r="T216" s="55"/>
      <c r="AT216" s="18" t="s">
        <v>157</v>
      </c>
      <c r="AU216" s="18" t="s">
        <v>90</v>
      </c>
    </row>
    <row r="217" spans="2:65" s="12" customFormat="1" ht="11.25">
      <c r="B217" s="150"/>
      <c r="D217" s="151" t="s">
        <v>159</v>
      </c>
      <c r="E217" s="152" t="s">
        <v>36</v>
      </c>
      <c r="F217" s="153" t="s">
        <v>293</v>
      </c>
      <c r="H217" s="152" t="s">
        <v>36</v>
      </c>
      <c r="I217" s="154"/>
      <c r="L217" s="150"/>
      <c r="M217" s="155"/>
      <c r="T217" s="156"/>
      <c r="AT217" s="152" t="s">
        <v>159</v>
      </c>
      <c r="AU217" s="152" t="s">
        <v>90</v>
      </c>
      <c r="AV217" s="12" t="s">
        <v>23</v>
      </c>
      <c r="AW217" s="12" t="s">
        <v>43</v>
      </c>
      <c r="AX217" s="12" t="s">
        <v>82</v>
      </c>
      <c r="AY217" s="152" t="s">
        <v>148</v>
      </c>
    </row>
    <row r="218" spans="2:65" s="12" customFormat="1" ht="11.25">
      <c r="B218" s="150"/>
      <c r="D218" s="151" t="s">
        <v>159</v>
      </c>
      <c r="E218" s="152" t="s">
        <v>36</v>
      </c>
      <c r="F218" s="153" t="s">
        <v>294</v>
      </c>
      <c r="H218" s="152" t="s">
        <v>36</v>
      </c>
      <c r="I218" s="154"/>
      <c r="L218" s="150"/>
      <c r="M218" s="155"/>
      <c r="T218" s="156"/>
      <c r="AT218" s="152" t="s">
        <v>159</v>
      </c>
      <c r="AU218" s="152" t="s">
        <v>90</v>
      </c>
      <c r="AV218" s="12" t="s">
        <v>23</v>
      </c>
      <c r="AW218" s="12" t="s">
        <v>43</v>
      </c>
      <c r="AX218" s="12" t="s">
        <v>82</v>
      </c>
      <c r="AY218" s="152" t="s">
        <v>148</v>
      </c>
    </row>
    <row r="219" spans="2:65" s="13" customFormat="1" ht="11.25">
      <c r="B219" s="157"/>
      <c r="D219" s="151" t="s">
        <v>159</v>
      </c>
      <c r="E219" s="158" t="s">
        <v>36</v>
      </c>
      <c r="F219" s="159" t="s">
        <v>295</v>
      </c>
      <c r="H219" s="160">
        <v>1.4530000000000001</v>
      </c>
      <c r="I219" s="161"/>
      <c r="L219" s="157"/>
      <c r="M219" s="162"/>
      <c r="T219" s="163"/>
      <c r="AT219" s="158" t="s">
        <v>159</v>
      </c>
      <c r="AU219" s="158" t="s">
        <v>90</v>
      </c>
      <c r="AV219" s="13" t="s">
        <v>90</v>
      </c>
      <c r="AW219" s="13" t="s">
        <v>43</v>
      </c>
      <c r="AX219" s="13" t="s">
        <v>82</v>
      </c>
      <c r="AY219" s="158" t="s">
        <v>148</v>
      </c>
    </row>
    <row r="220" spans="2:65" s="12" customFormat="1" ht="11.25">
      <c r="B220" s="150"/>
      <c r="D220" s="151" t="s">
        <v>159</v>
      </c>
      <c r="E220" s="152" t="s">
        <v>36</v>
      </c>
      <c r="F220" s="153" t="s">
        <v>296</v>
      </c>
      <c r="H220" s="152" t="s">
        <v>36</v>
      </c>
      <c r="I220" s="154"/>
      <c r="L220" s="150"/>
      <c r="M220" s="155"/>
      <c r="T220" s="156"/>
      <c r="AT220" s="152" t="s">
        <v>159</v>
      </c>
      <c r="AU220" s="152" t="s">
        <v>90</v>
      </c>
      <c r="AV220" s="12" t="s">
        <v>23</v>
      </c>
      <c r="AW220" s="12" t="s">
        <v>43</v>
      </c>
      <c r="AX220" s="12" t="s">
        <v>82</v>
      </c>
      <c r="AY220" s="152" t="s">
        <v>148</v>
      </c>
    </row>
    <row r="221" spans="2:65" s="12" customFormat="1" ht="11.25">
      <c r="B221" s="150"/>
      <c r="D221" s="151" t="s">
        <v>159</v>
      </c>
      <c r="E221" s="152" t="s">
        <v>36</v>
      </c>
      <c r="F221" s="153" t="s">
        <v>294</v>
      </c>
      <c r="H221" s="152" t="s">
        <v>36</v>
      </c>
      <c r="I221" s="154"/>
      <c r="L221" s="150"/>
      <c r="M221" s="155"/>
      <c r="T221" s="156"/>
      <c r="AT221" s="152" t="s">
        <v>159</v>
      </c>
      <c r="AU221" s="152" t="s">
        <v>90</v>
      </c>
      <c r="AV221" s="12" t="s">
        <v>23</v>
      </c>
      <c r="AW221" s="12" t="s">
        <v>43</v>
      </c>
      <c r="AX221" s="12" t="s">
        <v>82</v>
      </c>
      <c r="AY221" s="152" t="s">
        <v>148</v>
      </c>
    </row>
    <row r="222" spans="2:65" s="13" customFormat="1" ht="11.25">
      <c r="B222" s="157"/>
      <c r="D222" s="151" t="s">
        <v>159</v>
      </c>
      <c r="E222" s="158" t="s">
        <v>36</v>
      </c>
      <c r="F222" s="159" t="s">
        <v>297</v>
      </c>
      <c r="H222" s="160">
        <v>3.956</v>
      </c>
      <c r="I222" s="161"/>
      <c r="L222" s="157"/>
      <c r="M222" s="162"/>
      <c r="T222" s="163"/>
      <c r="AT222" s="158" t="s">
        <v>159</v>
      </c>
      <c r="AU222" s="158" t="s">
        <v>90</v>
      </c>
      <c r="AV222" s="13" t="s">
        <v>90</v>
      </c>
      <c r="AW222" s="13" t="s">
        <v>43</v>
      </c>
      <c r="AX222" s="13" t="s">
        <v>82</v>
      </c>
      <c r="AY222" s="158" t="s">
        <v>148</v>
      </c>
    </row>
    <row r="223" spans="2:65" s="14" customFormat="1" ht="11.25">
      <c r="B223" s="164"/>
      <c r="D223" s="151" t="s">
        <v>159</v>
      </c>
      <c r="E223" s="165" t="s">
        <v>36</v>
      </c>
      <c r="F223" s="166" t="s">
        <v>167</v>
      </c>
      <c r="H223" s="167">
        <v>5.4089999999999998</v>
      </c>
      <c r="I223" s="168"/>
      <c r="L223" s="164"/>
      <c r="M223" s="169"/>
      <c r="T223" s="170"/>
      <c r="AT223" s="165" t="s">
        <v>159</v>
      </c>
      <c r="AU223" s="165" t="s">
        <v>90</v>
      </c>
      <c r="AV223" s="14" t="s">
        <v>155</v>
      </c>
      <c r="AW223" s="14" t="s">
        <v>43</v>
      </c>
      <c r="AX223" s="14" t="s">
        <v>23</v>
      </c>
      <c r="AY223" s="165" t="s">
        <v>148</v>
      </c>
    </row>
    <row r="224" spans="2:65" s="11" customFormat="1" ht="22.9" customHeight="1">
      <c r="B224" s="121"/>
      <c r="D224" s="122" t="s">
        <v>81</v>
      </c>
      <c r="E224" s="131" t="s">
        <v>298</v>
      </c>
      <c r="F224" s="131" t="s">
        <v>299</v>
      </c>
      <c r="I224" s="124"/>
      <c r="J224" s="132">
        <f>BK224</f>
        <v>0</v>
      </c>
      <c r="L224" s="121"/>
      <c r="M224" s="126"/>
      <c r="P224" s="127">
        <f>SUM(P225:P278)</f>
        <v>0</v>
      </c>
      <c r="R224" s="127">
        <f>SUM(R225:R278)</f>
        <v>57.703683049999995</v>
      </c>
      <c r="T224" s="128">
        <f>SUM(T225:T278)</f>
        <v>0</v>
      </c>
      <c r="AR224" s="122" t="s">
        <v>23</v>
      </c>
      <c r="AT224" s="129" t="s">
        <v>81</v>
      </c>
      <c r="AU224" s="129" t="s">
        <v>23</v>
      </c>
      <c r="AY224" s="122" t="s">
        <v>148</v>
      </c>
      <c r="BK224" s="130">
        <f>SUM(BK225:BK278)</f>
        <v>0</v>
      </c>
    </row>
    <row r="225" spans="2:65" s="1" customFormat="1" ht="21.75" customHeight="1">
      <c r="B225" s="34"/>
      <c r="C225" s="133" t="s">
        <v>300</v>
      </c>
      <c r="D225" s="133" t="s">
        <v>150</v>
      </c>
      <c r="E225" s="134" t="s">
        <v>301</v>
      </c>
      <c r="F225" s="135" t="s">
        <v>302</v>
      </c>
      <c r="G225" s="136" t="s">
        <v>153</v>
      </c>
      <c r="H225" s="137">
        <v>133.733</v>
      </c>
      <c r="I225" s="138"/>
      <c r="J225" s="139">
        <f>ROUND(I225*H225,2)</f>
        <v>0</v>
      </c>
      <c r="K225" s="135" t="s">
        <v>154</v>
      </c>
      <c r="L225" s="34"/>
      <c r="M225" s="140" t="s">
        <v>36</v>
      </c>
      <c r="N225" s="141" t="s">
        <v>53</v>
      </c>
      <c r="P225" s="142">
        <f>O225*H225</f>
        <v>0</v>
      </c>
      <c r="Q225" s="142">
        <v>7.3499999999999998E-3</v>
      </c>
      <c r="R225" s="142">
        <f>Q225*H225</f>
        <v>0.98293755000000005</v>
      </c>
      <c r="S225" s="142">
        <v>0</v>
      </c>
      <c r="T225" s="143">
        <f>S225*H225</f>
        <v>0</v>
      </c>
      <c r="AR225" s="144" t="s">
        <v>155</v>
      </c>
      <c r="AT225" s="144" t="s">
        <v>150</v>
      </c>
      <c r="AU225" s="144" t="s">
        <v>90</v>
      </c>
      <c r="AY225" s="18" t="s">
        <v>148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8" t="s">
        <v>23</v>
      </c>
      <c r="BK225" s="145">
        <f>ROUND(I225*H225,2)</f>
        <v>0</v>
      </c>
      <c r="BL225" s="18" t="s">
        <v>155</v>
      </c>
      <c r="BM225" s="144" t="s">
        <v>303</v>
      </c>
    </row>
    <row r="226" spans="2:65" s="1" customFormat="1" ht="11.25">
      <c r="B226" s="34"/>
      <c r="D226" s="146" t="s">
        <v>157</v>
      </c>
      <c r="F226" s="147" t="s">
        <v>304</v>
      </c>
      <c r="I226" s="148"/>
      <c r="L226" s="34"/>
      <c r="M226" s="149"/>
      <c r="T226" s="55"/>
      <c r="AT226" s="18" t="s">
        <v>157</v>
      </c>
      <c r="AU226" s="18" t="s">
        <v>90</v>
      </c>
    </row>
    <row r="227" spans="2:65" s="12" customFormat="1" ht="11.25">
      <c r="B227" s="150"/>
      <c r="D227" s="151" t="s">
        <v>159</v>
      </c>
      <c r="E227" s="152" t="s">
        <v>36</v>
      </c>
      <c r="F227" s="153" t="s">
        <v>160</v>
      </c>
      <c r="H227" s="152" t="s">
        <v>36</v>
      </c>
      <c r="I227" s="154"/>
      <c r="L227" s="150"/>
      <c r="M227" s="155"/>
      <c r="T227" s="156"/>
      <c r="AT227" s="152" t="s">
        <v>159</v>
      </c>
      <c r="AU227" s="152" t="s">
        <v>90</v>
      </c>
      <c r="AV227" s="12" t="s">
        <v>23</v>
      </c>
      <c r="AW227" s="12" t="s">
        <v>43</v>
      </c>
      <c r="AX227" s="12" t="s">
        <v>82</v>
      </c>
      <c r="AY227" s="152" t="s">
        <v>148</v>
      </c>
    </row>
    <row r="228" spans="2:65" s="12" customFormat="1" ht="11.25">
      <c r="B228" s="150"/>
      <c r="D228" s="151" t="s">
        <v>159</v>
      </c>
      <c r="E228" s="152" t="s">
        <v>36</v>
      </c>
      <c r="F228" s="153" t="s">
        <v>305</v>
      </c>
      <c r="H228" s="152" t="s">
        <v>36</v>
      </c>
      <c r="I228" s="154"/>
      <c r="L228" s="150"/>
      <c r="M228" s="155"/>
      <c r="T228" s="156"/>
      <c r="AT228" s="152" t="s">
        <v>159</v>
      </c>
      <c r="AU228" s="152" t="s">
        <v>90</v>
      </c>
      <c r="AV228" s="12" t="s">
        <v>23</v>
      </c>
      <c r="AW228" s="12" t="s">
        <v>43</v>
      </c>
      <c r="AX228" s="12" t="s">
        <v>82</v>
      </c>
      <c r="AY228" s="152" t="s">
        <v>148</v>
      </c>
    </row>
    <row r="229" spans="2:65" s="13" customFormat="1" ht="11.25">
      <c r="B229" s="157"/>
      <c r="D229" s="151" t="s">
        <v>159</v>
      </c>
      <c r="E229" s="158" t="s">
        <v>36</v>
      </c>
      <c r="F229" s="159" t="s">
        <v>306</v>
      </c>
      <c r="H229" s="160">
        <v>133.733</v>
      </c>
      <c r="I229" s="161"/>
      <c r="L229" s="157"/>
      <c r="M229" s="162"/>
      <c r="T229" s="163"/>
      <c r="AT229" s="158" t="s">
        <v>159</v>
      </c>
      <c r="AU229" s="158" t="s">
        <v>90</v>
      </c>
      <c r="AV229" s="13" t="s">
        <v>90</v>
      </c>
      <c r="AW229" s="13" t="s">
        <v>43</v>
      </c>
      <c r="AX229" s="13" t="s">
        <v>82</v>
      </c>
      <c r="AY229" s="158" t="s">
        <v>148</v>
      </c>
    </row>
    <row r="230" spans="2:65" s="14" customFormat="1" ht="11.25">
      <c r="B230" s="164"/>
      <c r="D230" s="151" t="s">
        <v>159</v>
      </c>
      <c r="E230" s="165" t="s">
        <v>36</v>
      </c>
      <c r="F230" s="166" t="s">
        <v>167</v>
      </c>
      <c r="H230" s="167">
        <v>133.733</v>
      </c>
      <c r="I230" s="168"/>
      <c r="L230" s="164"/>
      <c r="M230" s="169"/>
      <c r="T230" s="170"/>
      <c r="AT230" s="165" t="s">
        <v>159</v>
      </c>
      <c r="AU230" s="165" t="s">
        <v>90</v>
      </c>
      <c r="AV230" s="14" t="s">
        <v>155</v>
      </c>
      <c r="AW230" s="14" t="s">
        <v>43</v>
      </c>
      <c r="AX230" s="14" t="s">
        <v>23</v>
      </c>
      <c r="AY230" s="165" t="s">
        <v>148</v>
      </c>
    </row>
    <row r="231" spans="2:65" s="1" customFormat="1" ht="21.75" customHeight="1">
      <c r="B231" s="34"/>
      <c r="C231" s="133" t="s">
        <v>7</v>
      </c>
      <c r="D231" s="133" t="s">
        <v>150</v>
      </c>
      <c r="E231" s="134" t="s">
        <v>307</v>
      </c>
      <c r="F231" s="135" t="s">
        <v>308</v>
      </c>
      <c r="G231" s="136" t="s">
        <v>153</v>
      </c>
      <c r="H231" s="137">
        <v>133.733</v>
      </c>
      <c r="I231" s="138"/>
      <c r="J231" s="139">
        <f>ROUND(I231*H231,2)</f>
        <v>0</v>
      </c>
      <c r="K231" s="135" t="s">
        <v>154</v>
      </c>
      <c r="L231" s="34"/>
      <c r="M231" s="140" t="s">
        <v>36</v>
      </c>
      <c r="N231" s="141" t="s">
        <v>53</v>
      </c>
      <c r="P231" s="142">
        <f>O231*H231</f>
        <v>0</v>
      </c>
      <c r="Q231" s="142">
        <v>2.3099999999999999E-2</v>
      </c>
      <c r="R231" s="142">
        <f>Q231*H231</f>
        <v>3.0892322999999999</v>
      </c>
      <c r="S231" s="142">
        <v>0</v>
      </c>
      <c r="T231" s="143">
        <f>S231*H231</f>
        <v>0</v>
      </c>
      <c r="AR231" s="144" t="s">
        <v>155</v>
      </c>
      <c r="AT231" s="144" t="s">
        <v>150</v>
      </c>
      <c r="AU231" s="144" t="s">
        <v>90</v>
      </c>
      <c r="AY231" s="18" t="s">
        <v>148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8" t="s">
        <v>23</v>
      </c>
      <c r="BK231" s="145">
        <f>ROUND(I231*H231,2)</f>
        <v>0</v>
      </c>
      <c r="BL231" s="18" t="s">
        <v>155</v>
      </c>
      <c r="BM231" s="144" t="s">
        <v>309</v>
      </c>
    </row>
    <row r="232" spans="2:65" s="1" customFormat="1" ht="11.25">
      <c r="B232" s="34"/>
      <c r="D232" s="146" t="s">
        <v>157</v>
      </c>
      <c r="F232" s="147" t="s">
        <v>310</v>
      </c>
      <c r="I232" s="148"/>
      <c r="L232" s="34"/>
      <c r="M232" s="149"/>
      <c r="T232" s="55"/>
      <c r="AT232" s="18" t="s">
        <v>157</v>
      </c>
      <c r="AU232" s="18" t="s">
        <v>90</v>
      </c>
    </row>
    <row r="233" spans="2:65" s="12" customFormat="1" ht="11.25">
      <c r="B233" s="150"/>
      <c r="D233" s="151" t="s">
        <v>159</v>
      </c>
      <c r="E233" s="152" t="s">
        <v>36</v>
      </c>
      <c r="F233" s="153" t="s">
        <v>160</v>
      </c>
      <c r="H233" s="152" t="s">
        <v>36</v>
      </c>
      <c r="I233" s="154"/>
      <c r="L233" s="150"/>
      <c r="M233" s="155"/>
      <c r="T233" s="156"/>
      <c r="AT233" s="152" t="s">
        <v>159</v>
      </c>
      <c r="AU233" s="152" t="s">
        <v>90</v>
      </c>
      <c r="AV233" s="12" t="s">
        <v>23</v>
      </c>
      <c r="AW233" s="12" t="s">
        <v>43</v>
      </c>
      <c r="AX233" s="12" t="s">
        <v>82</v>
      </c>
      <c r="AY233" s="152" t="s">
        <v>148</v>
      </c>
    </row>
    <row r="234" spans="2:65" s="12" customFormat="1" ht="11.25">
      <c r="B234" s="150"/>
      <c r="D234" s="151" t="s">
        <v>159</v>
      </c>
      <c r="E234" s="152" t="s">
        <v>36</v>
      </c>
      <c r="F234" s="153" t="s">
        <v>305</v>
      </c>
      <c r="H234" s="152" t="s">
        <v>36</v>
      </c>
      <c r="I234" s="154"/>
      <c r="L234" s="150"/>
      <c r="M234" s="155"/>
      <c r="T234" s="156"/>
      <c r="AT234" s="152" t="s">
        <v>159</v>
      </c>
      <c r="AU234" s="152" t="s">
        <v>90</v>
      </c>
      <c r="AV234" s="12" t="s">
        <v>23</v>
      </c>
      <c r="AW234" s="12" t="s">
        <v>43</v>
      </c>
      <c r="AX234" s="12" t="s">
        <v>82</v>
      </c>
      <c r="AY234" s="152" t="s">
        <v>148</v>
      </c>
    </row>
    <row r="235" spans="2:65" s="13" customFormat="1" ht="11.25">
      <c r="B235" s="157"/>
      <c r="D235" s="151" t="s">
        <v>159</v>
      </c>
      <c r="E235" s="158" t="s">
        <v>36</v>
      </c>
      <c r="F235" s="159" t="s">
        <v>306</v>
      </c>
      <c r="H235" s="160">
        <v>133.733</v>
      </c>
      <c r="I235" s="161"/>
      <c r="L235" s="157"/>
      <c r="M235" s="162"/>
      <c r="T235" s="163"/>
      <c r="AT235" s="158" t="s">
        <v>159</v>
      </c>
      <c r="AU235" s="158" t="s">
        <v>90</v>
      </c>
      <c r="AV235" s="13" t="s">
        <v>90</v>
      </c>
      <c r="AW235" s="13" t="s">
        <v>43</v>
      </c>
      <c r="AX235" s="13" t="s">
        <v>82</v>
      </c>
      <c r="AY235" s="158" t="s">
        <v>148</v>
      </c>
    </row>
    <row r="236" spans="2:65" s="14" customFormat="1" ht="11.25">
      <c r="B236" s="164"/>
      <c r="D236" s="151" t="s">
        <v>159</v>
      </c>
      <c r="E236" s="165" t="s">
        <v>36</v>
      </c>
      <c r="F236" s="166" t="s">
        <v>167</v>
      </c>
      <c r="H236" s="167">
        <v>133.733</v>
      </c>
      <c r="I236" s="168"/>
      <c r="L236" s="164"/>
      <c r="M236" s="169"/>
      <c r="T236" s="170"/>
      <c r="AT236" s="165" t="s">
        <v>159</v>
      </c>
      <c r="AU236" s="165" t="s">
        <v>90</v>
      </c>
      <c r="AV236" s="14" t="s">
        <v>155</v>
      </c>
      <c r="AW236" s="14" t="s">
        <v>43</v>
      </c>
      <c r="AX236" s="14" t="s">
        <v>23</v>
      </c>
      <c r="AY236" s="165" t="s">
        <v>148</v>
      </c>
    </row>
    <row r="237" spans="2:65" s="1" customFormat="1" ht="16.5" customHeight="1">
      <c r="B237" s="34"/>
      <c r="C237" s="133" t="s">
        <v>311</v>
      </c>
      <c r="D237" s="133" t="s">
        <v>150</v>
      </c>
      <c r="E237" s="134" t="s">
        <v>312</v>
      </c>
      <c r="F237" s="135" t="s">
        <v>313</v>
      </c>
      <c r="G237" s="136" t="s">
        <v>153</v>
      </c>
      <c r="H237" s="137">
        <v>490.01600000000002</v>
      </c>
      <c r="I237" s="138"/>
      <c r="J237" s="139">
        <f>ROUND(I237*H237,2)</f>
        <v>0</v>
      </c>
      <c r="K237" s="135" t="s">
        <v>36</v>
      </c>
      <c r="L237" s="34"/>
      <c r="M237" s="140" t="s">
        <v>36</v>
      </c>
      <c r="N237" s="141" t="s">
        <v>53</v>
      </c>
      <c r="P237" s="142">
        <f>O237*H237</f>
        <v>0</v>
      </c>
      <c r="Q237" s="142">
        <v>4.2700000000000002E-2</v>
      </c>
      <c r="R237" s="142">
        <f>Q237*H237</f>
        <v>20.923683200000003</v>
      </c>
      <c r="S237" s="142">
        <v>0</v>
      </c>
      <c r="T237" s="143">
        <f>S237*H237</f>
        <v>0</v>
      </c>
      <c r="AR237" s="144" t="s">
        <v>155</v>
      </c>
      <c r="AT237" s="144" t="s">
        <v>150</v>
      </c>
      <c r="AU237" s="144" t="s">
        <v>90</v>
      </c>
      <c r="AY237" s="18" t="s">
        <v>148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8" t="s">
        <v>23</v>
      </c>
      <c r="BK237" s="145">
        <f>ROUND(I237*H237,2)</f>
        <v>0</v>
      </c>
      <c r="BL237" s="18" t="s">
        <v>155</v>
      </c>
      <c r="BM237" s="144" t="s">
        <v>314</v>
      </c>
    </row>
    <row r="238" spans="2:65" s="12" customFormat="1" ht="11.25">
      <c r="B238" s="150"/>
      <c r="D238" s="151" t="s">
        <v>159</v>
      </c>
      <c r="E238" s="152" t="s">
        <v>36</v>
      </c>
      <c r="F238" s="153" t="s">
        <v>315</v>
      </c>
      <c r="H238" s="152" t="s">
        <v>36</v>
      </c>
      <c r="I238" s="154"/>
      <c r="L238" s="150"/>
      <c r="M238" s="155"/>
      <c r="T238" s="156"/>
      <c r="AT238" s="152" t="s">
        <v>159</v>
      </c>
      <c r="AU238" s="152" t="s">
        <v>90</v>
      </c>
      <c r="AV238" s="12" t="s">
        <v>23</v>
      </c>
      <c r="AW238" s="12" t="s">
        <v>43</v>
      </c>
      <c r="AX238" s="12" t="s">
        <v>82</v>
      </c>
      <c r="AY238" s="152" t="s">
        <v>148</v>
      </c>
    </row>
    <row r="239" spans="2:65" s="12" customFormat="1" ht="11.25">
      <c r="B239" s="150"/>
      <c r="D239" s="151" t="s">
        <v>159</v>
      </c>
      <c r="E239" s="152" t="s">
        <v>36</v>
      </c>
      <c r="F239" s="153" t="s">
        <v>161</v>
      </c>
      <c r="H239" s="152" t="s">
        <v>36</v>
      </c>
      <c r="I239" s="154"/>
      <c r="L239" s="150"/>
      <c r="M239" s="155"/>
      <c r="T239" s="156"/>
      <c r="AT239" s="152" t="s">
        <v>159</v>
      </c>
      <c r="AU239" s="152" t="s">
        <v>90</v>
      </c>
      <c r="AV239" s="12" t="s">
        <v>23</v>
      </c>
      <c r="AW239" s="12" t="s">
        <v>43</v>
      </c>
      <c r="AX239" s="12" t="s">
        <v>82</v>
      </c>
      <c r="AY239" s="152" t="s">
        <v>148</v>
      </c>
    </row>
    <row r="240" spans="2:65" s="13" customFormat="1" ht="11.25">
      <c r="B240" s="157"/>
      <c r="D240" s="151" t="s">
        <v>159</v>
      </c>
      <c r="E240" s="158" t="s">
        <v>36</v>
      </c>
      <c r="F240" s="159" t="s">
        <v>316</v>
      </c>
      <c r="H240" s="160">
        <v>213.251</v>
      </c>
      <c r="I240" s="161"/>
      <c r="L240" s="157"/>
      <c r="M240" s="162"/>
      <c r="T240" s="163"/>
      <c r="AT240" s="158" t="s">
        <v>159</v>
      </c>
      <c r="AU240" s="158" t="s">
        <v>90</v>
      </c>
      <c r="AV240" s="13" t="s">
        <v>90</v>
      </c>
      <c r="AW240" s="13" t="s">
        <v>43</v>
      </c>
      <c r="AX240" s="13" t="s">
        <v>82</v>
      </c>
      <c r="AY240" s="158" t="s">
        <v>148</v>
      </c>
    </row>
    <row r="241" spans="2:65" s="13" customFormat="1" ht="11.25">
      <c r="B241" s="157"/>
      <c r="D241" s="151" t="s">
        <v>159</v>
      </c>
      <c r="E241" s="158" t="s">
        <v>36</v>
      </c>
      <c r="F241" s="159" t="s">
        <v>317</v>
      </c>
      <c r="H241" s="160">
        <v>13.624000000000001</v>
      </c>
      <c r="I241" s="161"/>
      <c r="L241" s="157"/>
      <c r="M241" s="162"/>
      <c r="T241" s="163"/>
      <c r="AT241" s="158" t="s">
        <v>159</v>
      </c>
      <c r="AU241" s="158" t="s">
        <v>90</v>
      </c>
      <c r="AV241" s="13" t="s">
        <v>90</v>
      </c>
      <c r="AW241" s="13" t="s">
        <v>43</v>
      </c>
      <c r="AX241" s="13" t="s">
        <v>82</v>
      </c>
      <c r="AY241" s="158" t="s">
        <v>148</v>
      </c>
    </row>
    <row r="242" spans="2:65" s="15" customFormat="1" ht="11.25">
      <c r="B242" s="181"/>
      <c r="D242" s="151" t="s">
        <v>159</v>
      </c>
      <c r="E242" s="182" t="s">
        <v>36</v>
      </c>
      <c r="F242" s="183" t="s">
        <v>318</v>
      </c>
      <c r="H242" s="184">
        <v>226.875</v>
      </c>
      <c r="I242" s="185"/>
      <c r="L242" s="181"/>
      <c r="M242" s="186"/>
      <c r="T242" s="187"/>
      <c r="AT242" s="182" t="s">
        <v>159</v>
      </c>
      <c r="AU242" s="182" t="s">
        <v>90</v>
      </c>
      <c r="AV242" s="15" t="s">
        <v>175</v>
      </c>
      <c r="AW242" s="15" t="s">
        <v>43</v>
      </c>
      <c r="AX242" s="15" t="s">
        <v>82</v>
      </c>
      <c r="AY242" s="182" t="s">
        <v>148</v>
      </c>
    </row>
    <row r="243" spans="2:65" s="12" customFormat="1" ht="11.25">
      <c r="B243" s="150"/>
      <c r="D243" s="151" t="s">
        <v>159</v>
      </c>
      <c r="E243" s="152" t="s">
        <v>36</v>
      </c>
      <c r="F243" s="153" t="s">
        <v>294</v>
      </c>
      <c r="H243" s="152" t="s">
        <v>36</v>
      </c>
      <c r="I243" s="154"/>
      <c r="L243" s="150"/>
      <c r="M243" s="155"/>
      <c r="T243" s="156"/>
      <c r="AT243" s="152" t="s">
        <v>159</v>
      </c>
      <c r="AU243" s="152" t="s">
        <v>90</v>
      </c>
      <c r="AV243" s="12" t="s">
        <v>23</v>
      </c>
      <c r="AW243" s="12" t="s">
        <v>43</v>
      </c>
      <c r="AX243" s="12" t="s">
        <v>82</v>
      </c>
      <c r="AY243" s="152" t="s">
        <v>148</v>
      </c>
    </row>
    <row r="244" spans="2:65" s="13" customFormat="1" ht="11.25">
      <c r="B244" s="157"/>
      <c r="D244" s="151" t="s">
        <v>159</v>
      </c>
      <c r="E244" s="158" t="s">
        <v>36</v>
      </c>
      <c r="F244" s="159" t="s">
        <v>319</v>
      </c>
      <c r="H244" s="160">
        <v>12.416</v>
      </c>
      <c r="I244" s="161"/>
      <c r="L244" s="157"/>
      <c r="M244" s="162"/>
      <c r="T244" s="163"/>
      <c r="AT244" s="158" t="s">
        <v>159</v>
      </c>
      <c r="AU244" s="158" t="s">
        <v>90</v>
      </c>
      <c r="AV244" s="13" t="s">
        <v>90</v>
      </c>
      <c r="AW244" s="13" t="s">
        <v>43</v>
      </c>
      <c r="AX244" s="13" t="s">
        <v>82</v>
      </c>
      <c r="AY244" s="158" t="s">
        <v>148</v>
      </c>
    </row>
    <row r="245" spans="2:65" s="13" customFormat="1" ht="11.25">
      <c r="B245" s="157"/>
      <c r="D245" s="151" t="s">
        <v>159</v>
      </c>
      <c r="E245" s="158" t="s">
        <v>36</v>
      </c>
      <c r="F245" s="159" t="s">
        <v>320</v>
      </c>
      <c r="H245" s="160">
        <v>29.175999999999998</v>
      </c>
      <c r="I245" s="161"/>
      <c r="L245" s="157"/>
      <c r="M245" s="162"/>
      <c r="T245" s="163"/>
      <c r="AT245" s="158" t="s">
        <v>159</v>
      </c>
      <c r="AU245" s="158" t="s">
        <v>90</v>
      </c>
      <c r="AV245" s="13" t="s">
        <v>90</v>
      </c>
      <c r="AW245" s="13" t="s">
        <v>43</v>
      </c>
      <c r="AX245" s="13" t="s">
        <v>82</v>
      </c>
      <c r="AY245" s="158" t="s">
        <v>148</v>
      </c>
    </row>
    <row r="246" spans="2:65" s="13" customFormat="1" ht="11.25">
      <c r="B246" s="157"/>
      <c r="D246" s="151" t="s">
        <v>159</v>
      </c>
      <c r="E246" s="158" t="s">
        <v>36</v>
      </c>
      <c r="F246" s="159" t="s">
        <v>321</v>
      </c>
      <c r="H246" s="160">
        <v>104.291</v>
      </c>
      <c r="I246" s="161"/>
      <c r="L246" s="157"/>
      <c r="M246" s="162"/>
      <c r="T246" s="163"/>
      <c r="AT246" s="158" t="s">
        <v>159</v>
      </c>
      <c r="AU246" s="158" t="s">
        <v>90</v>
      </c>
      <c r="AV246" s="13" t="s">
        <v>90</v>
      </c>
      <c r="AW246" s="13" t="s">
        <v>43</v>
      </c>
      <c r="AX246" s="13" t="s">
        <v>82</v>
      </c>
      <c r="AY246" s="158" t="s">
        <v>148</v>
      </c>
    </row>
    <row r="247" spans="2:65" s="13" customFormat="1" ht="11.25">
      <c r="B247" s="157"/>
      <c r="D247" s="151" t="s">
        <v>159</v>
      </c>
      <c r="E247" s="158" t="s">
        <v>36</v>
      </c>
      <c r="F247" s="159" t="s">
        <v>322</v>
      </c>
      <c r="H247" s="160">
        <v>70.778000000000006</v>
      </c>
      <c r="I247" s="161"/>
      <c r="L247" s="157"/>
      <c r="M247" s="162"/>
      <c r="T247" s="163"/>
      <c r="AT247" s="158" t="s">
        <v>159</v>
      </c>
      <c r="AU247" s="158" t="s">
        <v>90</v>
      </c>
      <c r="AV247" s="13" t="s">
        <v>90</v>
      </c>
      <c r="AW247" s="13" t="s">
        <v>43</v>
      </c>
      <c r="AX247" s="13" t="s">
        <v>82</v>
      </c>
      <c r="AY247" s="158" t="s">
        <v>148</v>
      </c>
    </row>
    <row r="248" spans="2:65" s="13" customFormat="1" ht="11.25">
      <c r="B248" s="157"/>
      <c r="D248" s="151" t="s">
        <v>159</v>
      </c>
      <c r="E248" s="158" t="s">
        <v>36</v>
      </c>
      <c r="F248" s="159" t="s">
        <v>323</v>
      </c>
      <c r="H248" s="160">
        <v>46.48</v>
      </c>
      <c r="I248" s="161"/>
      <c r="L248" s="157"/>
      <c r="M248" s="162"/>
      <c r="T248" s="163"/>
      <c r="AT248" s="158" t="s">
        <v>159</v>
      </c>
      <c r="AU248" s="158" t="s">
        <v>90</v>
      </c>
      <c r="AV248" s="13" t="s">
        <v>90</v>
      </c>
      <c r="AW248" s="13" t="s">
        <v>43</v>
      </c>
      <c r="AX248" s="13" t="s">
        <v>82</v>
      </c>
      <c r="AY248" s="158" t="s">
        <v>148</v>
      </c>
    </row>
    <row r="249" spans="2:65" s="15" customFormat="1" ht="11.25">
      <c r="B249" s="181"/>
      <c r="D249" s="151" t="s">
        <v>159</v>
      </c>
      <c r="E249" s="182" t="s">
        <v>36</v>
      </c>
      <c r="F249" s="183" t="s">
        <v>318</v>
      </c>
      <c r="H249" s="184">
        <v>263.14100000000002</v>
      </c>
      <c r="I249" s="185"/>
      <c r="L249" s="181"/>
      <c r="M249" s="186"/>
      <c r="T249" s="187"/>
      <c r="AT249" s="182" t="s">
        <v>159</v>
      </c>
      <c r="AU249" s="182" t="s">
        <v>90</v>
      </c>
      <c r="AV249" s="15" t="s">
        <v>175</v>
      </c>
      <c r="AW249" s="15" t="s">
        <v>43</v>
      </c>
      <c r="AX249" s="15" t="s">
        <v>82</v>
      </c>
      <c r="AY249" s="182" t="s">
        <v>148</v>
      </c>
    </row>
    <row r="250" spans="2:65" s="14" customFormat="1" ht="11.25">
      <c r="B250" s="164"/>
      <c r="D250" s="151" t="s">
        <v>159</v>
      </c>
      <c r="E250" s="165" t="s">
        <v>36</v>
      </c>
      <c r="F250" s="166" t="s">
        <v>167</v>
      </c>
      <c r="H250" s="167">
        <v>490.01600000000002</v>
      </c>
      <c r="I250" s="168"/>
      <c r="L250" s="164"/>
      <c r="M250" s="169"/>
      <c r="T250" s="170"/>
      <c r="AT250" s="165" t="s">
        <v>159</v>
      </c>
      <c r="AU250" s="165" t="s">
        <v>90</v>
      </c>
      <c r="AV250" s="14" t="s">
        <v>155</v>
      </c>
      <c r="AW250" s="14" t="s">
        <v>43</v>
      </c>
      <c r="AX250" s="14" t="s">
        <v>23</v>
      </c>
      <c r="AY250" s="165" t="s">
        <v>148</v>
      </c>
    </row>
    <row r="251" spans="2:65" s="1" customFormat="1" ht="16.5" customHeight="1">
      <c r="B251" s="34"/>
      <c r="C251" s="133" t="s">
        <v>324</v>
      </c>
      <c r="D251" s="133" t="s">
        <v>150</v>
      </c>
      <c r="E251" s="134" t="s">
        <v>325</v>
      </c>
      <c r="F251" s="135" t="s">
        <v>326</v>
      </c>
      <c r="G251" s="136" t="s">
        <v>153</v>
      </c>
      <c r="H251" s="137">
        <v>490.01600000000002</v>
      </c>
      <c r="I251" s="138"/>
      <c r="J251" s="139">
        <f>ROUND(I251*H251,2)</f>
        <v>0</v>
      </c>
      <c r="K251" s="135" t="s">
        <v>36</v>
      </c>
      <c r="L251" s="34"/>
      <c r="M251" s="140" t="s">
        <v>36</v>
      </c>
      <c r="N251" s="141" t="s">
        <v>53</v>
      </c>
      <c r="P251" s="142">
        <f>O251*H251</f>
        <v>0</v>
      </c>
      <c r="Q251" s="142">
        <v>4.2500000000000003E-2</v>
      </c>
      <c r="R251" s="142">
        <f>Q251*H251</f>
        <v>20.825680000000002</v>
      </c>
      <c r="S251" s="142">
        <v>0</v>
      </c>
      <c r="T251" s="143">
        <f>S251*H251</f>
        <v>0</v>
      </c>
      <c r="AR251" s="144" t="s">
        <v>155</v>
      </c>
      <c r="AT251" s="144" t="s">
        <v>150</v>
      </c>
      <c r="AU251" s="144" t="s">
        <v>90</v>
      </c>
      <c r="AY251" s="18" t="s">
        <v>148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8" t="s">
        <v>23</v>
      </c>
      <c r="BK251" s="145">
        <f>ROUND(I251*H251,2)</f>
        <v>0</v>
      </c>
      <c r="BL251" s="18" t="s">
        <v>155</v>
      </c>
      <c r="BM251" s="144" t="s">
        <v>327</v>
      </c>
    </row>
    <row r="252" spans="2:65" s="12" customFormat="1" ht="11.25">
      <c r="B252" s="150"/>
      <c r="D252" s="151" t="s">
        <v>159</v>
      </c>
      <c r="E252" s="152" t="s">
        <v>36</v>
      </c>
      <c r="F252" s="153" t="s">
        <v>328</v>
      </c>
      <c r="H252" s="152" t="s">
        <v>36</v>
      </c>
      <c r="I252" s="154"/>
      <c r="L252" s="150"/>
      <c r="M252" s="155"/>
      <c r="T252" s="156"/>
      <c r="AT252" s="152" t="s">
        <v>159</v>
      </c>
      <c r="AU252" s="152" t="s">
        <v>90</v>
      </c>
      <c r="AV252" s="12" t="s">
        <v>23</v>
      </c>
      <c r="AW252" s="12" t="s">
        <v>43</v>
      </c>
      <c r="AX252" s="12" t="s">
        <v>82</v>
      </c>
      <c r="AY252" s="152" t="s">
        <v>148</v>
      </c>
    </row>
    <row r="253" spans="2:65" s="13" customFormat="1" ht="11.25">
      <c r="B253" s="157"/>
      <c r="D253" s="151" t="s">
        <v>159</v>
      </c>
      <c r="E253" s="158" t="s">
        <v>36</v>
      </c>
      <c r="F253" s="159" t="s">
        <v>329</v>
      </c>
      <c r="H253" s="160">
        <v>490.01600000000002</v>
      </c>
      <c r="I253" s="161"/>
      <c r="L253" s="157"/>
      <c r="M253" s="162"/>
      <c r="T253" s="163"/>
      <c r="AT253" s="158" t="s">
        <v>159</v>
      </c>
      <c r="AU253" s="158" t="s">
        <v>90</v>
      </c>
      <c r="AV253" s="13" t="s">
        <v>90</v>
      </c>
      <c r="AW253" s="13" t="s">
        <v>43</v>
      </c>
      <c r="AX253" s="13" t="s">
        <v>23</v>
      </c>
      <c r="AY253" s="158" t="s">
        <v>148</v>
      </c>
    </row>
    <row r="254" spans="2:65" s="1" customFormat="1" ht="16.5" customHeight="1">
      <c r="B254" s="34"/>
      <c r="C254" s="133" t="s">
        <v>330</v>
      </c>
      <c r="D254" s="133" t="s">
        <v>150</v>
      </c>
      <c r="E254" s="134" t="s">
        <v>331</v>
      </c>
      <c r="F254" s="135" t="s">
        <v>332</v>
      </c>
      <c r="G254" s="136" t="s">
        <v>282</v>
      </c>
      <c r="H254" s="137">
        <v>279.58</v>
      </c>
      <c r="I254" s="138"/>
      <c r="J254" s="139">
        <f>ROUND(I254*H254,2)</f>
        <v>0</v>
      </c>
      <c r="K254" s="135" t="s">
        <v>36</v>
      </c>
      <c r="L254" s="34"/>
      <c r="M254" s="140" t="s">
        <v>36</v>
      </c>
      <c r="N254" s="141" t="s">
        <v>53</v>
      </c>
      <c r="P254" s="142">
        <f>O254*H254</f>
        <v>0</v>
      </c>
      <c r="Q254" s="142">
        <v>4.2500000000000003E-2</v>
      </c>
      <c r="R254" s="142">
        <f>Q254*H254</f>
        <v>11.882149999999999</v>
      </c>
      <c r="S254" s="142">
        <v>0</v>
      </c>
      <c r="T254" s="143">
        <f>S254*H254</f>
        <v>0</v>
      </c>
      <c r="AR254" s="144" t="s">
        <v>155</v>
      </c>
      <c r="AT254" s="144" t="s">
        <v>150</v>
      </c>
      <c r="AU254" s="144" t="s">
        <v>90</v>
      </c>
      <c r="AY254" s="18" t="s">
        <v>148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8" t="s">
        <v>23</v>
      </c>
      <c r="BK254" s="145">
        <f>ROUND(I254*H254,2)</f>
        <v>0</v>
      </c>
      <c r="BL254" s="18" t="s">
        <v>155</v>
      </c>
      <c r="BM254" s="144" t="s">
        <v>333</v>
      </c>
    </row>
    <row r="255" spans="2:65" s="12" customFormat="1" ht="11.25">
      <c r="B255" s="150"/>
      <c r="D255" s="151" t="s">
        <v>159</v>
      </c>
      <c r="E255" s="152" t="s">
        <v>36</v>
      </c>
      <c r="F255" s="153" t="s">
        <v>315</v>
      </c>
      <c r="H255" s="152" t="s">
        <v>36</v>
      </c>
      <c r="I255" s="154"/>
      <c r="L255" s="150"/>
      <c r="M255" s="155"/>
      <c r="T255" s="156"/>
      <c r="AT255" s="152" t="s">
        <v>159</v>
      </c>
      <c r="AU255" s="152" t="s">
        <v>90</v>
      </c>
      <c r="AV255" s="12" t="s">
        <v>23</v>
      </c>
      <c r="AW255" s="12" t="s">
        <v>43</v>
      </c>
      <c r="AX255" s="12" t="s">
        <v>82</v>
      </c>
      <c r="AY255" s="152" t="s">
        <v>148</v>
      </c>
    </row>
    <row r="256" spans="2:65" s="12" customFormat="1" ht="11.25">
      <c r="B256" s="150"/>
      <c r="D256" s="151" t="s">
        <v>159</v>
      </c>
      <c r="E256" s="152" t="s">
        <v>36</v>
      </c>
      <c r="F256" s="153" t="s">
        <v>161</v>
      </c>
      <c r="H256" s="152" t="s">
        <v>36</v>
      </c>
      <c r="I256" s="154"/>
      <c r="L256" s="150"/>
      <c r="M256" s="155"/>
      <c r="T256" s="156"/>
      <c r="AT256" s="152" t="s">
        <v>159</v>
      </c>
      <c r="AU256" s="152" t="s">
        <v>90</v>
      </c>
      <c r="AV256" s="12" t="s">
        <v>23</v>
      </c>
      <c r="AW256" s="12" t="s">
        <v>43</v>
      </c>
      <c r="AX256" s="12" t="s">
        <v>82</v>
      </c>
      <c r="AY256" s="152" t="s">
        <v>148</v>
      </c>
    </row>
    <row r="257" spans="2:65" s="13" customFormat="1" ht="11.25">
      <c r="B257" s="157"/>
      <c r="D257" s="151" t="s">
        <v>159</v>
      </c>
      <c r="E257" s="158" t="s">
        <v>36</v>
      </c>
      <c r="F257" s="159" t="s">
        <v>334</v>
      </c>
      <c r="H257" s="160">
        <v>138.67500000000001</v>
      </c>
      <c r="I257" s="161"/>
      <c r="L257" s="157"/>
      <c r="M257" s="162"/>
      <c r="T257" s="163"/>
      <c r="AT257" s="158" t="s">
        <v>159</v>
      </c>
      <c r="AU257" s="158" t="s">
        <v>90</v>
      </c>
      <c r="AV257" s="13" t="s">
        <v>90</v>
      </c>
      <c r="AW257" s="13" t="s">
        <v>43</v>
      </c>
      <c r="AX257" s="13" t="s">
        <v>82</v>
      </c>
      <c r="AY257" s="158" t="s">
        <v>148</v>
      </c>
    </row>
    <row r="258" spans="2:65" s="15" customFormat="1" ht="11.25">
      <c r="B258" s="181"/>
      <c r="D258" s="151" t="s">
        <v>159</v>
      </c>
      <c r="E258" s="182" t="s">
        <v>36</v>
      </c>
      <c r="F258" s="183" t="s">
        <v>318</v>
      </c>
      <c r="H258" s="184">
        <v>138.67500000000001</v>
      </c>
      <c r="I258" s="185"/>
      <c r="L258" s="181"/>
      <c r="M258" s="186"/>
      <c r="T258" s="187"/>
      <c r="AT258" s="182" t="s">
        <v>159</v>
      </c>
      <c r="AU258" s="182" t="s">
        <v>90</v>
      </c>
      <c r="AV258" s="15" t="s">
        <v>175</v>
      </c>
      <c r="AW258" s="15" t="s">
        <v>43</v>
      </c>
      <c r="AX258" s="15" t="s">
        <v>82</v>
      </c>
      <c r="AY258" s="182" t="s">
        <v>148</v>
      </c>
    </row>
    <row r="259" spans="2:65" s="12" customFormat="1" ht="11.25">
      <c r="B259" s="150"/>
      <c r="D259" s="151" t="s">
        <v>159</v>
      </c>
      <c r="E259" s="152" t="s">
        <v>36</v>
      </c>
      <c r="F259" s="153" t="s">
        <v>294</v>
      </c>
      <c r="H259" s="152" t="s">
        <v>36</v>
      </c>
      <c r="I259" s="154"/>
      <c r="L259" s="150"/>
      <c r="M259" s="155"/>
      <c r="T259" s="156"/>
      <c r="AT259" s="152" t="s">
        <v>159</v>
      </c>
      <c r="AU259" s="152" t="s">
        <v>90</v>
      </c>
      <c r="AV259" s="12" t="s">
        <v>23</v>
      </c>
      <c r="AW259" s="12" t="s">
        <v>43</v>
      </c>
      <c r="AX259" s="12" t="s">
        <v>82</v>
      </c>
      <c r="AY259" s="152" t="s">
        <v>148</v>
      </c>
    </row>
    <row r="260" spans="2:65" s="13" customFormat="1" ht="11.25">
      <c r="B260" s="157"/>
      <c r="D260" s="151" t="s">
        <v>159</v>
      </c>
      <c r="E260" s="158" t="s">
        <v>36</v>
      </c>
      <c r="F260" s="159" t="s">
        <v>335</v>
      </c>
      <c r="H260" s="160">
        <v>7.82</v>
      </c>
      <c r="I260" s="161"/>
      <c r="L260" s="157"/>
      <c r="M260" s="162"/>
      <c r="T260" s="163"/>
      <c r="AT260" s="158" t="s">
        <v>159</v>
      </c>
      <c r="AU260" s="158" t="s">
        <v>90</v>
      </c>
      <c r="AV260" s="13" t="s">
        <v>90</v>
      </c>
      <c r="AW260" s="13" t="s">
        <v>43</v>
      </c>
      <c r="AX260" s="13" t="s">
        <v>82</v>
      </c>
      <c r="AY260" s="158" t="s">
        <v>148</v>
      </c>
    </row>
    <row r="261" spans="2:65" s="13" customFormat="1" ht="11.25">
      <c r="B261" s="157"/>
      <c r="D261" s="151" t="s">
        <v>159</v>
      </c>
      <c r="E261" s="158" t="s">
        <v>36</v>
      </c>
      <c r="F261" s="159" t="s">
        <v>336</v>
      </c>
      <c r="H261" s="160">
        <v>133.08500000000001</v>
      </c>
      <c r="I261" s="161"/>
      <c r="L261" s="157"/>
      <c r="M261" s="162"/>
      <c r="T261" s="163"/>
      <c r="AT261" s="158" t="s">
        <v>159</v>
      </c>
      <c r="AU261" s="158" t="s">
        <v>90</v>
      </c>
      <c r="AV261" s="13" t="s">
        <v>90</v>
      </c>
      <c r="AW261" s="13" t="s">
        <v>43</v>
      </c>
      <c r="AX261" s="13" t="s">
        <v>82</v>
      </c>
      <c r="AY261" s="158" t="s">
        <v>148</v>
      </c>
    </row>
    <row r="262" spans="2:65" s="15" customFormat="1" ht="11.25">
      <c r="B262" s="181"/>
      <c r="D262" s="151" t="s">
        <v>159</v>
      </c>
      <c r="E262" s="182" t="s">
        <v>36</v>
      </c>
      <c r="F262" s="183" t="s">
        <v>318</v>
      </c>
      <c r="H262" s="184">
        <v>140.905</v>
      </c>
      <c r="I262" s="185"/>
      <c r="L262" s="181"/>
      <c r="M262" s="186"/>
      <c r="T262" s="187"/>
      <c r="AT262" s="182" t="s">
        <v>159</v>
      </c>
      <c r="AU262" s="182" t="s">
        <v>90</v>
      </c>
      <c r="AV262" s="15" t="s">
        <v>175</v>
      </c>
      <c r="AW262" s="15" t="s">
        <v>43</v>
      </c>
      <c r="AX262" s="15" t="s">
        <v>82</v>
      </c>
      <c r="AY262" s="182" t="s">
        <v>148</v>
      </c>
    </row>
    <row r="263" spans="2:65" s="14" customFormat="1" ht="11.25">
      <c r="B263" s="164"/>
      <c r="D263" s="151" t="s">
        <v>159</v>
      </c>
      <c r="E263" s="165" t="s">
        <v>36</v>
      </c>
      <c r="F263" s="166" t="s">
        <v>167</v>
      </c>
      <c r="H263" s="167">
        <v>279.58</v>
      </c>
      <c r="I263" s="168"/>
      <c r="L263" s="164"/>
      <c r="M263" s="169"/>
      <c r="T263" s="170"/>
      <c r="AT263" s="165" t="s">
        <v>159</v>
      </c>
      <c r="AU263" s="165" t="s">
        <v>90</v>
      </c>
      <c r="AV263" s="14" t="s">
        <v>155</v>
      </c>
      <c r="AW263" s="14" t="s">
        <v>43</v>
      </c>
      <c r="AX263" s="14" t="s">
        <v>23</v>
      </c>
      <c r="AY263" s="165" t="s">
        <v>148</v>
      </c>
    </row>
    <row r="264" spans="2:65" s="1" customFormat="1" ht="16.5" customHeight="1">
      <c r="B264" s="34"/>
      <c r="C264" s="133" t="s">
        <v>337</v>
      </c>
      <c r="D264" s="133" t="s">
        <v>150</v>
      </c>
      <c r="E264" s="134" t="s">
        <v>338</v>
      </c>
      <c r="F264" s="135" t="s">
        <v>339</v>
      </c>
      <c r="G264" s="136" t="s">
        <v>153</v>
      </c>
      <c r="H264" s="137">
        <v>490.01600000000002</v>
      </c>
      <c r="I264" s="138"/>
      <c r="J264" s="139">
        <f>ROUND(I264*H264,2)</f>
        <v>0</v>
      </c>
      <c r="K264" s="135" t="s">
        <v>154</v>
      </c>
      <c r="L264" s="34"/>
      <c r="M264" s="140" t="s">
        <v>36</v>
      </c>
      <c r="N264" s="141" t="s">
        <v>53</v>
      </c>
      <c r="P264" s="142">
        <f>O264*H264</f>
        <v>0</v>
      </c>
      <c r="Q264" s="142">
        <v>0</v>
      </c>
      <c r="R264" s="142">
        <f>Q264*H264</f>
        <v>0</v>
      </c>
      <c r="S264" s="142">
        <v>0</v>
      </c>
      <c r="T264" s="143">
        <f>S264*H264</f>
        <v>0</v>
      </c>
      <c r="AR264" s="144" t="s">
        <v>155</v>
      </c>
      <c r="AT264" s="144" t="s">
        <v>150</v>
      </c>
      <c r="AU264" s="144" t="s">
        <v>90</v>
      </c>
      <c r="AY264" s="18" t="s">
        <v>148</v>
      </c>
      <c r="BE264" s="145">
        <f>IF(N264="základní",J264,0)</f>
        <v>0</v>
      </c>
      <c r="BF264" s="145">
        <f>IF(N264="snížená",J264,0)</f>
        <v>0</v>
      </c>
      <c r="BG264" s="145">
        <f>IF(N264="zákl. přenesená",J264,0)</f>
        <v>0</v>
      </c>
      <c r="BH264" s="145">
        <f>IF(N264="sníž. přenesená",J264,0)</f>
        <v>0</v>
      </c>
      <c r="BI264" s="145">
        <f>IF(N264="nulová",J264,0)</f>
        <v>0</v>
      </c>
      <c r="BJ264" s="18" t="s">
        <v>23</v>
      </c>
      <c r="BK264" s="145">
        <f>ROUND(I264*H264,2)</f>
        <v>0</v>
      </c>
      <c r="BL264" s="18" t="s">
        <v>155</v>
      </c>
      <c r="BM264" s="144" t="s">
        <v>340</v>
      </c>
    </row>
    <row r="265" spans="2:65" s="1" customFormat="1" ht="11.25">
      <c r="B265" s="34"/>
      <c r="D265" s="146" t="s">
        <v>157</v>
      </c>
      <c r="F265" s="147" t="s">
        <v>341</v>
      </c>
      <c r="I265" s="148"/>
      <c r="L265" s="34"/>
      <c r="M265" s="149"/>
      <c r="T265" s="55"/>
      <c r="AT265" s="18" t="s">
        <v>157</v>
      </c>
      <c r="AU265" s="18" t="s">
        <v>90</v>
      </c>
    </row>
    <row r="266" spans="2:65" s="12" customFormat="1" ht="11.25">
      <c r="B266" s="150"/>
      <c r="D266" s="151" t="s">
        <v>159</v>
      </c>
      <c r="E266" s="152" t="s">
        <v>36</v>
      </c>
      <c r="F266" s="153" t="s">
        <v>315</v>
      </c>
      <c r="H266" s="152" t="s">
        <v>36</v>
      </c>
      <c r="I266" s="154"/>
      <c r="L266" s="150"/>
      <c r="M266" s="155"/>
      <c r="T266" s="156"/>
      <c r="AT266" s="152" t="s">
        <v>159</v>
      </c>
      <c r="AU266" s="152" t="s">
        <v>90</v>
      </c>
      <c r="AV266" s="12" t="s">
        <v>23</v>
      </c>
      <c r="AW266" s="12" t="s">
        <v>43</v>
      </c>
      <c r="AX266" s="12" t="s">
        <v>82</v>
      </c>
      <c r="AY266" s="152" t="s">
        <v>148</v>
      </c>
    </row>
    <row r="267" spans="2:65" s="12" customFormat="1" ht="11.25">
      <c r="B267" s="150"/>
      <c r="D267" s="151" t="s">
        <v>159</v>
      </c>
      <c r="E267" s="152" t="s">
        <v>36</v>
      </c>
      <c r="F267" s="153" t="s">
        <v>161</v>
      </c>
      <c r="H267" s="152" t="s">
        <v>36</v>
      </c>
      <c r="I267" s="154"/>
      <c r="L267" s="150"/>
      <c r="M267" s="155"/>
      <c r="T267" s="156"/>
      <c r="AT267" s="152" t="s">
        <v>159</v>
      </c>
      <c r="AU267" s="152" t="s">
        <v>90</v>
      </c>
      <c r="AV267" s="12" t="s">
        <v>23</v>
      </c>
      <c r="AW267" s="12" t="s">
        <v>43</v>
      </c>
      <c r="AX267" s="12" t="s">
        <v>82</v>
      </c>
      <c r="AY267" s="152" t="s">
        <v>148</v>
      </c>
    </row>
    <row r="268" spans="2:65" s="13" customFormat="1" ht="11.25">
      <c r="B268" s="157"/>
      <c r="D268" s="151" t="s">
        <v>159</v>
      </c>
      <c r="E268" s="158" t="s">
        <v>36</v>
      </c>
      <c r="F268" s="159" t="s">
        <v>316</v>
      </c>
      <c r="H268" s="160">
        <v>213.251</v>
      </c>
      <c r="I268" s="161"/>
      <c r="L268" s="157"/>
      <c r="M268" s="162"/>
      <c r="T268" s="163"/>
      <c r="AT268" s="158" t="s">
        <v>159</v>
      </c>
      <c r="AU268" s="158" t="s">
        <v>90</v>
      </c>
      <c r="AV268" s="13" t="s">
        <v>90</v>
      </c>
      <c r="AW268" s="13" t="s">
        <v>43</v>
      </c>
      <c r="AX268" s="13" t="s">
        <v>82</v>
      </c>
      <c r="AY268" s="158" t="s">
        <v>148</v>
      </c>
    </row>
    <row r="269" spans="2:65" s="13" customFormat="1" ht="11.25">
      <c r="B269" s="157"/>
      <c r="D269" s="151" t="s">
        <v>159</v>
      </c>
      <c r="E269" s="158" t="s">
        <v>36</v>
      </c>
      <c r="F269" s="159" t="s">
        <v>317</v>
      </c>
      <c r="H269" s="160">
        <v>13.624000000000001</v>
      </c>
      <c r="I269" s="161"/>
      <c r="L269" s="157"/>
      <c r="M269" s="162"/>
      <c r="T269" s="163"/>
      <c r="AT269" s="158" t="s">
        <v>159</v>
      </c>
      <c r="AU269" s="158" t="s">
        <v>90</v>
      </c>
      <c r="AV269" s="13" t="s">
        <v>90</v>
      </c>
      <c r="AW269" s="13" t="s">
        <v>43</v>
      </c>
      <c r="AX269" s="13" t="s">
        <v>82</v>
      </c>
      <c r="AY269" s="158" t="s">
        <v>148</v>
      </c>
    </row>
    <row r="270" spans="2:65" s="15" customFormat="1" ht="11.25">
      <c r="B270" s="181"/>
      <c r="D270" s="151" t="s">
        <v>159</v>
      </c>
      <c r="E270" s="182" t="s">
        <v>36</v>
      </c>
      <c r="F270" s="183" t="s">
        <v>318</v>
      </c>
      <c r="H270" s="184">
        <v>226.875</v>
      </c>
      <c r="I270" s="185"/>
      <c r="L270" s="181"/>
      <c r="M270" s="186"/>
      <c r="T270" s="187"/>
      <c r="AT270" s="182" t="s">
        <v>159</v>
      </c>
      <c r="AU270" s="182" t="s">
        <v>90</v>
      </c>
      <c r="AV270" s="15" t="s">
        <v>175</v>
      </c>
      <c r="AW270" s="15" t="s">
        <v>43</v>
      </c>
      <c r="AX270" s="15" t="s">
        <v>82</v>
      </c>
      <c r="AY270" s="182" t="s">
        <v>148</v>
      </c>
    </row>
    <row r="271" spans="2:65" s="12" customFormat="1" ht="11.25">
      <c r="B271" s="150"/>
      <c r="D271" s="151" t="s">
        <v>159</v>
      </c>
      <c r="E271" s="152" t="s">
        <v>36</v>
      </c>
      <c r="F271" s="153" t="s">
        <v>294</v>
      </c>
      <c r="H271" s="152" t="s">
        <v>36</v>
      </c>
      <c r="I271" s="154"/>
      <c r="L271" s="150"/>
      <c r="M271" s="155"/>
      <c r="T271" s="156"/>
      <c r="AT271" s="152" t="s">
        <v>159</v>
      </c>
      <c r="AU271" s="152" t="s">
        <v>90</v>
      </c>
      <c r="AV271" s="12" t="s">
        <v>23</v>
      </c>
      <c r="AW271" s="12" t="s">
        <v>43</v>
      </c>
      <c r="AX271" s="12" t="s">
        <v>82</v>
      </c>
      <c r="AY271" s="152" t="s">
        <v>148</v>
      </c>
    </row>
    <row r="272" spans="2:65" s="13" customFormat="1" ht="11.25">
      <c r="B272" s="157"/>
      <c r="D272" s="151" t="s">
        <v>159</v>
      </c>
      <c r="E272" s="158" t="s">
        <v>36</v>
      </c>
      <c r="F272" s="159" t="s">
        <v>319</v>
      </c>
      <c r="H272" s="160">
        <v>12.416</v>
      </c>
      <c r="I272" s="161"/>
      <c r="L272" s="157"/>
      <c r="M272" s="162"/>
      <c r="T272" s="163"/>
      <c r="AT272" s="158" t="s">
        <v>159</v>
      </c>
      <c r="AU272" s="158" t="s">
        <v>90</v>
      </c>
      <c r="AV272" s="13" t="s">
        <v>90</v>
      </c>
      <c r="AW272" s="13" t="s">
        <v>43</v>
      </c>
      <c r="AX272" s="13" t="s">
        <v>82</v>
      </c>
      <c r="AY272" s="158" t="s">
        <v>148</v>
      </c>
    </row>
    <row r="273" spans="2:65" s="13" customFormat="1" ht="11.25">
      <c r="B273" s="157"/>
      <c r="D273" s="151" t="s">
        <v>159</v>
      </c>
      <c r="E273" s="158" t="s">
        <v>36</v>
      </c>
      <c r="F273" s="159" t="s">
        <v>320</v>
      </c>
      <c r="H273" s="160">
        <v>29.175999999999998</v>
      </c>
      <c r="I273" s="161"/>
      <c r="L273" s="157"/>
      <c r="M273" s="162"/>
      <c r="T273" s="163"/>
      <c r="AT273" s="158" t="s">
        <v>159</v>
      </c>
      <c r="AU273" s="158" t="s">
        <v>90</v>
      </c>
      <c r="AV273" s="13" t="s">
        <v>90</v>
      </c>
      <c r="AW273" s="13" t="s">
        <v>43</v>
      </c>
      <c r="AX273" s="13" t="s">
        <v>82</v>
      </c>
      <c r="AY273" s="158" t="s">
        <v>148</v>
      </c>
    </row>
    <row r="274" spans="2:65" s="13" customFormat="1" ht="11.25">
      <c r="B274" s="157"/>
      <c r="D274" s="151" t="s">
        <v>159</v>
      </c>
      <c r="E274" s="158" t="s">
        <v>36</v>
      </c>
      <c r="F274" s="159" t="s">
        <v>321</v>
      </c>
      <c r="H274" s="160">
        <v>104.291</v>
      </c>
      <c r="I274" s="161"/>
      <c r="L274" s="157"/>
      <c r="M274" s="162"/>
      <c r="T274" s="163"/>
      <c r="AT274" s="158" t="s">
        <v>159</v>
      </c>
      <c r="AU274" s="158" t="s">
        <v>90</v>
      </c>
      <c r="AV274" s="13" t="s">
        <v>90</v>
      </c>
      <c r="AW274" s="13" t="s">
        <v>43</v>
      </c>
      <c r="AX274" s="13" t="s">
        <v>82</v>
      </c>
      <c r="AY274" s="158" t="s">
        <v>148</v>
      </c>
    </row>
    <row r="275" spans="2:65" s="13" customFormat="1" ht="11.25">
      <c r="B275" s="157"/>
      <c r="D275" s="151" t="s">
        <v>159</v>
      </c>
      <c r="E275" s="158" t="s">
        <v>36</v>
      </c>
      <c r="F275" s="159" t="s">
        <v>322</v>
      </c>
      <c r="H275" s="160">
        <v>70.778000000000006</v>
      </c>
      <c r="I275" s="161"/>
      <c r="L275" s="157"/>
      <c r="M275" s="162"/>
      <c r="T275" s="163"/>
      <c r="AT275" s="158" t="s">
        <v>159</v>
      </c>
      <c r="AU275" s="158" t="s">
        <v>90</v>
      </c>
      <c r="AV275" s="13" t="s">
        <v>90</v>
      </c>
      <c r="AW275" s="13" t="s">
        <v>43</v>
      </c>
      <c r="AX275" s="13" t="s">
        <v>82</v>
      </c>
      <c r="AY275" s="158" t="s">
        <v>148</v>
      </c>
    </row>
    <row r="276" spans="2:65" s="13" customFormat="1" ht="11.25">
      <c r="B276" s="157"/>
      <c r="D276" s="151" t="s">
        <v>159</v>
      </c>
      <c r="E276" s="158" t="s">
        <v>36</v>
      </c>
      <c r="F276" s="159" t="s">
        <v>323</v>
      </c>
      <c r="H276" s="160">
        <v>46.48</v>
      </c>
      <c r="I276" s="161"/>
      <c r="L276" s="157"/>
      <c r="M276" s="162"/>
      <c r="T276" s="163"/>
      <c r="AT276" s="158" t="s">
        <v>159</v>
      </c>
      <c r="AU276" s="158" t="s">
        <v>90</v>
      </c>
      <c r="AV276" s="13" t="s">
        <v>90</v>
      </c>
      <c r="AW276" s="13" t="s">
        <v>43</v>
      </c>
      <c r="AX276" s="13" t="s">
        <v>82</v>
      </c>
      <c r="AY276" s="158" t="s">
        <v>148</v>
      </c>
    </row>
    <row r="277" spans="2:65" s="15" customFormat="1" ht="11.25">
      <c r="B277" s="181"/>
      <c r="D277" s="151" t="s">
        <v>159</v>
      </c>
      <c r="E277" s="182" t="s">
        <v>36</v>
      </c>
      <c r="F277" s="183" t="s">
        <v>318</v>
      </c>
      <c r="H277" s="184">
        <v>263.14100000000002</v>
      </c>
      <c r="I277" s="185"/>
      <c r="L277" s="181"/>
      <c r="M277" s="186"/>
      <c r="T277" s="187"/>
      <c r="AT277" s="182" t="s">
        <v>159</v>
      </c>
      <c r="AU277" s="182" t="s">
        <v>90</v>
      </c>
      <c r="AV277" s="15" t="s">
        <v>175</v>
      </c>
      <c r="AW277" s="15" t="s">
        <v>43</v>
      </c>
      <c r="AX277" s="15" t="s">
        <v>82</v>
      </c>
      <c r="AY277" s="182" t="s">
        <v>148</v>
      </c>
    </row>
    <row r="278" spans="2:65" s="14" customFormat="1" ht="11.25">
      <c r="B278" s="164"/>
      <c r="D278" s="151" t="s">
        <v>159</v>
      </c>
      <c r="E278" s="165" t="s">
        <v>36</v>
      </c>
      <c r="F278" s="166" t="s">
        <v>167</v>
      </c>
      <c r="H278" s="167">
        <v>490.01600000000002</v>
      </c>
      <c r="I278" s="168"/>
      <c r="L278" s="164"/>
      <c r="M278" s="169"/>
      <c r="T278" s="170"/>
      <c r="AT278" s="165" t="s">
        <v>159</v>
      </c>
      <c r="AU278" s="165" t="s">
        <v>90</v>
      </c>
      <c r="AV278" s="14" t="s">
        <v>155</v>
      </c>
      <c r="AW278" s="14" t="s">
        <v>43</v>
      </c>
      <c r="AX278" s="14" t="s">
        <v>23</v>
      </c>
      <c r="AY278" s="165" t="s">
        <v>148</v>
      </c>
    </row>
    <row r="279" spans="2:65" s="11" customFormat="1" ht="22.9" customHeight="1">
      <c r="B279" s="121"/>
      <c r="D279" s="122" t="s">
        <v>81</v>
      </c>
      <c r="E279" s="131" t="s">
        <v>342</v>
      </c>
      <c r="F279" s="131" t="s">
        <v>343</v>
      </c>
      <c r="I279" s="124"/>
      <c r="J279" s="132">
        <f>BK279</f>
        <v>0</v>
      </c>
      <c r="L279" s="121"/>
      <c r="M279" s="126"/>
      <c r="P279" s="127">
        <f>SUM(P280:P285)</f>
        <v>0</v>
      </c>
      <c r="R279" s="127">
        <f>SUM(R280:R285)</f>
        <v>0</v>
      </c>
      <c r="T279" s="128">
        <f>SUM(T280:T285)</f>
        <v>0</v>
      </c>
      <c r="AR279" s="122" t="s">
        <v>23</v>
      </c>
      <c r="AT279" s="129" t="s">
        <v>81</v>
      </c>
      <c r="AU279" s="129" t="s">
        <v>23</v>
      </c>
      <c r="AY279" s="122" t="s">
        <v>148</v>
      </c>
      <c r="BK279" s="130">
        <f>SUM(BK280:BK285)</f>
        <v>0</v>
      </c>
    </row>
    <row r="280" spans="2:65" s="1" customFormat="1" ht="24.2" customHeight="1">
      <c r="B280" s="34"/>
      <c r="C280" s="133" t="s">
        <v>344</v>
      </c>
      <c r="D280" s="133" t="s">
        <v>150</v>
      </c>
      <c r="E280" s="134" t="s">
        <v>345</v>
      </c>
      <c r="F280" s="135" t="s">
        <v>346</v>
      </c>
      <c r="G280" s="136" t="s">
        <v>153</v>
      </c>
      <c r="H280" s="137">
        <v>280.14</v>
      </c>
      <c r="I280" s="138"/>
      <c r="J280" s="139">
        <f>ROUND(I280*H280,2)</f>
        <v>0</v>
      </c>
      <c r="K280" s="135" t="s">
        <v>154</v>
      </c>
      <c r="L280" s="34"/>
      <c r="M280" s="140" t="s">
        <v>36</v>
      </c>
      <c r="N280" s="141" t="s">
        <v>53</v>
      </c>
      <c r="P280" s="142">
        <f>O280*H280</f>
        <v>0</v>
      </c>
      <c r="Q280" s="142">
        <v>0</v>
      </c>
      <c r="R280" s="142">
        <f>Q280*H280</f>
        <v>0</v>
      </c>
      <c r="S280" s="142">
        <v>0</v>
      </c>
      <c r="T280" s="143">
        <f>S280*H280</f>
        <v>0</v>
      </c>
      <c r="AR280" s="144" t="s">
        <v>155</v>
      </c>
      <c r="AT280" s="144" t="s">
        <v>150</v>
      </c>
      <c r="AU280" s="144" t="s">
        <v>90</v>
      </c>
      <c r="AY280" s="18" t="s">
        <v>148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8" t="s">
        <v>23</v>
      </c>
      <c r="BK280" s="145">
        <f>ROUND(I280*H280,2)</f>
        <v>0</v>
      </c>
      <c r="BL280" s="18" t="s">
        <v>155</v>
      </c>
      <c r="BM280" s="144" t="s">
        <v>347</v>
      </c>
    </row>
    <row r="281" spans="2:65" s="1" customFormat="1" ht="11.25">
      <c r="B281" s="34"/>
      <c r="D281" s="146" t="s">
        <v>157</v>
      </c>
      <c r="F281" s="147" t="s">
        <v>348</v>
      </c>
      <c r="I281" s="148"/>
      <c r="L281" s="34"/>
      <c r="M281" s="149"/>
      <c r="T281" s="55"/>
      <c r="AT281" s="18" t="s">
        <v>157</v>
      </c>
      <c r="AU281" s="18" t="s">
        <v>90</v>
      </c>
    </row>
    <row r="282" spans="2:65" s="12" customFormat="1" ht="11.25">
      <c r="B282" s="150"/>
      <c r="D282" s="151" t="s">
        <v>159</v>
      </c>
      <c r="E282" s="152" t="s">
        <v>36</v>
      </c>
      <c r="F282" s="153" t="s">
        <v>160</v>
      </c>
      <c r="H282" s="152" t="s">
        <v>36</v>
      </c>
      <c r="I282" s="154"/>
      <c r="L282" s="150"/>
      <c r="M282" s="155"/>
      <c r="T282" s="156"/>
      <c r="AT282" s="152" t="s">
        <v>159</v>
      </c>
      <c r="AU282" s="152" t="s">
        <v>90</v>
      </c>
      <c r="AV282" s="12" t="s">
        <v>23</v>
      </c>
      <c r="AW282" s="12" t="s">
        <v>43</v>
      </c>
      <c r="AX282" s="12" t="s">
        <v>82</v>
      </c>
      <c r="AY282" s="152" t="s">
        <v>148</v>
      </c>
    </row>
    <row r="283" spans="2:65" s="12" customFormat="1" ht="11.25">
      <c r="B283" s="150"/>
      <c r="D283" s="151" t="s">
        <v>159</v>
      </c>
      <c r="E283" s="152" t="s">
        <v>36</v>
      </c>
      <c r="F283" s="153" t="s">
        <v>349</v>
      </c>
      <c r="H283" s="152" t="s">
        <v>36</v>
      </c>
      <c r="I283" s="154"/>
      <c r="L283" s="150"/>
      <c r="M283" s="155"/>
      <c r="T283" s="156"/>
      <c r="AT283" s="152" t="s">
        <v>159</v>
      </c>
      <c r="AU283" s="152" t="s">
        <v>90</v>
      </c>
      <c r="AV283" s="12" t="s">
        <v>23</v>
      </c>
      <c r="AW283" s="12" t="s">
        <v>43</v>
      </c>
      <c r="AX283" s="12" t="s">
        <v>82</v>
      </c>
      <c r="AY283" s="152" t="s">
        <v>148</v>
      </c>
    </row>
    <row r="284" spans="2:65" s="13" customFormat="1" ht="11.25">
      <c r="B284" s="157"/>
      <c r="D284" s="151" t="s">
        <v>159</v>
      </c>
      <c r="E284" s="158" t="s">
        <v>36</v>
      </c>
      <c r="F284" s="159" t="s">
        <v>350</v>
      </c>
      <c r="H284" s="160">
        <v>280.14</v>
      </c>
      <c r="I284" s="161"/>
      <c r="L284" s="157"/>
      <c r="M284" s="162"/>
      <c r="T284" s="163"/>
      <c r="AT284" s="158" t="s">
        <v>159</v>
      </c>
      <c r="AU284" s="158" t="s">
        <v>90</v>
      </c>
      <c r="AV284" s="13" t="s">
        <v>90</v>
      </c>
      <c r="AW284" s="13" t="s">
        <v>43</v>
      </c>
      <c r="AX284" s="13" t="s">
        <v>82</v>
      </c>
      <c r="AY284" s="158" t="s">
        <v>148</v>
      </c>
    </row>
    <row r="285" spans="2:65" s="14" customFormat="1" ht="11.25">
      <c r="B285" s="164"/>
      <c r="D285" s="151" t="s">
        <v>159</v>
      </c>
      <c r="E285" s="165" t="s">
        <v>36</v>
      </c>
      <c r="F285" s="166" t="s">
        <v>167</v>
      </c>
      <c r="H285" s="167">
        <v>280.14</v>
      </c>
      <c r="I285" s="168"/>
      <c r="L285" s="164"/>
      <c r="M285" s="169"/>
      <c r="T285" s="170"/>
      <c r="AT285" s="165" t="s">
        <v>159</v>
      </c>
      <c r="AU285" s="165" t="s">
        <v>90</v>
      </c>
      <c r="AV285" s="14" t="s">
        <v>155</v>
      </c>
      <c r="AW285" s="14" t="s">
        <v>43</v>
      </c>
      <c r="AX285" s="14" t="s">
        <v>23</v>
      </c>
      <c r="AY285" s="165" t="s">
        <v>148</v>
      </c>
    </row>
    <row r="286" spans="2:65" s="11" customFormat="1" ht="22.9" customHeight="1">
      <c r="B286" s="121"/>
      <c r="D286" s="122" t="s">
        <v>81</v>
      </c>
      <c r="E286" s="131" t="s">
        <v>351</v>
      </c>
      <c r="F286" s="131" t="s">
        <v>352</v>
      </c>
      <c r="I286" s="124"/>
      <c r="J286" s="132">
        <f>BK286</f>
        <v>0</v>
      </c>
      <c r="L286" s="121"/>
      <c r="M286" s="126"/>
      <c r="P286" s="127">
        <f>SUM(P287:P294)</f>
        <v>0</v>
      </c>
      <c r="R286" s="127">
        <f>SUM(R287:R294)</f>
        <v>0</v>
      </c>
      <c r="T286" s="128">
        <f>SUM(T287:T294)</f>
        <v>0.192</v>
      </c>
      <c r="AR286" s="122" t="s">
        <v>23</v>
      </c>
      <c r="AT286" s="129" t="s">
        <v>81</v>
      </c>
      <c r="AU286" s="129" t="s">
        <v>23</v>
      </c>
      <c r="AY286" s="122" t="s">
        <v>148</v>
      </c>
      <c r="BK286" s="130">
        <f>SUM(BK287:BK294)</f>
        <v>0</v>
      </c>
    </row>
    <row r="287" spans="2:65" s="1" customFormat="1" ht="24.2" customHeight="1">
      <c r="B287" s="34"/>
      <c r="C287" s="133" t="s">
        <v>353</v>
      </c>
      <c r="D287" s="133" t="s">
        <v>150</v>
      </c>
      <c r="E287" s="134" t="s">
        <v>354</v>
      </c>
      <c r="F287" s="135" t="s">
        <v>355</v>
      </c>
      <c r="G287" s="136" t="s">
        <v>356</v>
      </c>
      <c r="H287" s="137">
        <v>51</v>
      </c>
      <c r="I287" s="138"/>
      <c r="J287" s="139">
        <f>ROUND(I287*H287,2)</f>
        <v>0</v>
      </c>
      <c r="K287" s="135" t="s">
        <v>36</v>
      </c>
      <c r="L287" s="34"/>
      <c r="M287" s="140" t="s">
        <v>36</v>
      </c>
      <c r="N287" s="141" t="s">
        <v>53</v>
      </c>
      <c r="P287" s="142">
        <f>O287*H287</f>
        <v>0</v>
      </c>
      <c r="Q287" s="142">
        <v>0</v>
      </c>
      <c r="R287" s="142">
        <f>Q287*H287</f>
        <v>0</v>
      </c>
      <c r="S287" s="142">
        <v>0</v>
      </c>
      <c r="T287" s="143">
        <f>S287*H287</f>
        <v>0</v>
      </c>
      <c r="AR287" s="144" t="s">
        <v>155</v>
      </c>
      <c r="AT287" s="144" t="s">
        <v>150</v>
      </c>
      <c r="AU287" s="144" t="s">
        <v>90</v>
      </c>
      <c r="AY287" s="18" t="s">
        <v>148</v>
      </c>
      <c r="BE287" s="145">
        <f>IF(N287="základní",J287,0)</f>
        <v>0</v>
      </c>
      <c r="BF287" s="145">
        <f>IF(N287="snížená",J287,0)</f>
        <v>0</v>
      </c>
      <c r="BG287" s="145">
        <f>IF(N287="zákl. přenesená",J287,0)</f>
        <v>0</v>
      </c>
      <c r="BH287" s="145">
        <f>IF(N287="sníž. přenesená",J287,0)</f>
        <v>0</v>
      </c>
      <c r="BI287" s="145">
        <f>IF(N287="nulová",J287,0)</f>
        <v>0</v>
      </c>
      <c r="BJ287" s="18" t="s">
        <v>23</v>
      </c>
      <c r="BK287" s="145">
        <f>ROUND(I287*H287,2)</f>
        <v>0</v>
      </c>
      <c r="BL287" s="18" t="s">
        <v>155</v>
      </c>
      <c r="BM287" s="144" t="s">
        <v>357</v>
      </c>
    </row>
    <row r="288" spans="2:65" s="13" customFormat="1" ht="11.25">
      <c r="B288" s="157"/>
      <c r="D288" s="151" t="s">
        <v>159</v>
      </c>
      <c r="E288" s="158" t="s">
        <v>36</v>
      </c>
      <c r="F288" s="159" t="s">
        <v>358</v>
      </c>
      <c r="H288" s="160">
        <v>51</v>
      </c>
      <c r="I288" s="161"/>
      <c r="L288" s="157"/>
      <c r="M288" s="162"/>
      <c r="T288" s="163"/>
      <c r="AT288" s="158" t="s">
        <v>159</v>
      </c>
      <c r="AU288" s="158" t="s">
        <v>90</v>
      </c>
      <c r="AV288" s="13" t="s">
        <v>90</v>
      </c>
      <c r="AW288" s="13" t="s">
        <v>43</v>
      </c>
      <c r="AX288" s="13" t="s">
        <v>23</v>
      </c>
      <c r="AY288" s="158" t="s">
        <v>148</v>
      </c>
    </row>
    <row r="289" spans="2:65" s="1" customFormat="1" ht="16.5" customHeight="1">
      <c r="B289" s="34"/>
      <c r="C289" s="133" t="s">
        <v>359</v>
      </c>
      <c r="D289" s="133" t="s">
        <v>150</v>
      </c>
      <c r="E289" s="134" t="s">
        <v>360</v>
      </c>
      <c r="F289" s="135" t="s">
        <v>361</v>
      </c>
      <c r="G289" s="136" t="s">
        <v>362</v>
      </c>
      <c r="H289" s="137">
        <v>1</v>
      </c>
      <c r="I289" s="138"/>
      <c r="J289" s="139">
        <f>ROUND(I289*H289,2)</f>
        <v>0</v>
      </c>
      <c r="K289" s="135" t="s">
        <v>36</v>
      </c>
      <c r="L289" s="34"/>
      <c r="M289" s="140" t="s">
        <v>36</v>
      </c>
      <c r="N289" s="141" t="s">
        <v>53</v>
      </c>
      <c r="P289" s="142">
        <f>O289*H289</f>
        <v>0</v>
      </c>
      <c r="Q289" s="142">
        <v>0</v>
      </c>
      <c r="R289" s="142">
        <f>Q289*H289</f>
        <v>0</v>
      </c>
      <c r="S289" s="142">
        <v>0</v>
      </c>
      <c r="T289" s="143">
        <f>S289*H289</f>
        <v>0</v>
      </c>
      <c r="AR289" s="144" t="s">
        <v>155</v>
      </c>
      <c r="AT289" s="144" t="s">
        <v>150</v>
      </c>
      <c r="AU289" s="144" t="s">
        <v>90</v>
      </c>
      <c r="AY289" s="18" t="s">
        <v>148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8" t="s">
        <v>23</v>
      </c>
      <c r="BK289" s="145">
        <f>ROUND(I289*H289,2)</f>
        <v>0</v>
      </c>
      <c r="BL289" s="18" t="s">
        <v>155</v>
      </c>
      <c r="BM289" s="144" t="s">
        <v>363</v>
      </c>
    </row>
    <row r="290" spans="2:65" s="13" customFormat="1" ht="11.25">
      <c r="B290" s="157"/>
      <c r="D290" s="151" t="s">
        <v>159</v>
      </c>
      <c r="E290" s="158" t="s">
        <v>36</v>
      </c>
      <c r="F290" s="159" t="s">
        <v>23</v>
      </c>
      <c r="H290" s="160">
        <v>1</v>
      </c>
      <c r="I290" s="161"/>
      <c r="L290" s="157"/>
      <c r="M290" s="162"/>
      <c r="T290" s="163"/>
      <c r="AT290" s="158" t="s">
        <v>159</v>
      </c>
      <c r="AU290" s="158" t="s">
        <v>90</v>
      </c>
      <c r="AV290" s="13" t="s">
        <v>90</v>
      </c>
      <c r="AW290" s="13" t="s">
        <v>43</v>
      </c>
      <c r="AX290" s="13" t="s">
        <v>23</v>
      </c>
      <c r="AY290" s="158" t="s">
        <v>148</v>
      </c>
    </row>
    <row r="291" spans="2:65" s="1" customFormat="1" ht="16.5" customHeight="1">
      <c r="B291" s="34"/>
      <c r="C291" s="133" t="s">
        <v>364</v>
      </c>
      <c r="D291" s="133" t="s">
        <v>150</v>
      </c>
      <c r="E291" s="134" t="s">
        <v>365</v>
      </c>
      <c r="F291" s="135" t="s">
        <v>366</v>
      </c>
      <c r="G291" s="136" t="s">
        <v>367</v>
      </c>
      <c r="H291" s="137">
        <v>1</v>
      </c>
      <c r="I291" s="138"/>
      <c r="J291" s="139">
        <f>ROUND(I291*H291,2)</f>
        <v>0</v>
      </c>
      <c r="K291" s="135" t="s">
        <v>154</v>
      </c>
      <c r="L291" s="34"/>
      <c r="M291" s="140" t="s">
        <v>36</v>
      </c>
      <c r="N291" s="141" t="s">
        <v>53</v>
      </c>
      <c r="P291" s="142">
        <f>O291*H291</f>
        <v>0</v>
      </c>
      <c r="Q291" s="142">
        <v>0</v>
      </c>
      <c r="R291" s="142">
        <f>Q291*H291</f>
        <v>0</v>
      </c>
      <c r="S291" s="142">
        <v>0.192</v>
      </c>
      <c r="T291" s="143">
        <f>S291*H291</f>
        <v>0.192</v>
      </c>
      <c r="AR291" s="144" t="s">
        <v>155</v>
      </c>
      <c r="AT291" s="144" t="s">
        <v>150</v>
      </c>
      <c r="AU291" s="144" t="s">
        <v>90</v>
      </c>
      <c r="AY291" s="18" t="s">
        <v>148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8" t="s">
        <v>23</v>
      </c>
      <c r="BK291" s="145">
        <f>ROUND(I291*H291,2)</f>
        <v>0</v>
      </c>
      <c r="BL291" s="18" t="s">
        <v>155</v>
      </c>
      <c r="BM291" s="144" t="s">
        <v>368</v>
      </c>
    </row>
    <row r="292" spans="2:65" s="1" customFormat="1" ht="11.25">
      <c r="B292" s="34"/>
      <c r="D292" s="146" t="s">
        <v>157</v>
      </c>
      <c r="F292" s="147" t="s">
        <v>369</v>
      </c>
      <c r="I292" s="148"/>
      <c r="L292" s="34"/>
      <c r="M292" s="149"/>
      <c r="T292" s="55"/>
      <c r="AT292" s="18" t="s">
        <v>157</v>
      </c>
      <c r="AU292" s="18" t="s">
        <v>90</v>
      </c>
    </row>
    <row r="293" spans="2:65" s="12" customFormat="1" ht="11.25">
      <c r="B293" s="150"/>
      <c r="D293" s="151" t="s">
        <v>159</v>
      </c>
      <c r="E293" s="152" t="s">
        <v>36</v>
      </c>
      <c r="F293" s="153" t="s">
        <v>370</v>
      </c>
      <c r="H293" s="152" t="s">
        <v>36</v>
      </c>
      <c r="I293" s="154"/>
      <c r="L293" s="150"/>
      <c r="M293" s="155"/>
      <c r="T293" s="156"/>
      <c r="AT293" s="152" t="s">
        <v>159</v>
      </c>
      <c r="AU293" s="152" t="s">
        <v>90</v>
      </c>
      <c r="AV293" s="12" t="s">
        <v>23</v>
      </c>
      <c r="AW293" s="12" t="s">
        <v>43</v>
      </c>
      <c r="AX293" s="12" t="s">
        <v>82</v>
      </c>
      <c r="AY293" s="152" t="s">
        <v>148</v>
      </c>
    </row>
    <row r="294" spans="2:65" s="13" customFormat="1" ht="11.25">
      <c r="B294" s="157"/>
      <c r="D294" s="151" t="s">
        <v>159</v>
      </c>
      <c r="E294" s="158" t="s">
        <v>36</v>
      </c>
      <c r="F294" s="159" t="s">
        <v>23</v>
      </c>
      <c r="H294" s="160">
        <v>1</v>
      </c>
      <c r="I294" s="161"/>
      <c r="L294" s="157"/>
      <c r="M294" s="162"/>
      <c r="T294" s="163"/>
      <c r="AT294" s="158" t="s">
        <v>159</v>
      </c>
      <c r="AU294" s="158" t="s">
        <v>90</v>
      </c>
      <c r="AV294" s="13" t="s">
        <v>90</v>
      </c>
      <c r="AW294" s="13" t="s">
        <v>43</v>
      </c>
      <c r="AX294" s="13" t="s">
        <v>23</v>
      </c>
      <c r="AY294" s="158" t="s">
        <v>148</v>
      </c>
    </row>
    <row r="295" spans="2:65" s="11" customFormat="1" ht="22.9" customHeight="1">
      <c r="B295" s="121"/>
      <c r="D295" s="122" t="s">
        <v>81</v>
      </c>
      <c r="E295" s="131" t="s">
        <v>371</v>
      </c>
      <c r="F295" s="131" t="s">
        <v>372</v>
      </c>
      <c r="I295" s="124"/>
      <c r="J295" s="132">
        <f>BK295</f>
        <v>0</v>
      </c>
      <c r="L295" s="121"/>
      <c r="M295" s="126"/>
      <c r="P295" s="127">
        <f>SUM(P296:P302)</f>
        <v>0</v>
      </c>
      <c r="R295" s="127">
        <f>SUM(R296:R302)</f>
        <v>0</v>
      </c>
      <c r="T295" s="128">
        <f>SUM(T296:T302)</f>
        <v>0.67472399999999999</v>
      </c>
      <c r="AR295" s="122" t="s">
        <v>23</v>
      </c>
      <c r="AT295" s="129" t="s">
        <v>81</v>
      </c>
      <c r="AU295" s="129" t="s">
        <v>23</v>
      </c>
      <c r="AY295" s="122" t="s">
        <v>148</v>
      </c>
      <c r="BK295" s="130">
        <f>SUM(BK296:BK302)</f>
        <v>0</v>
      </c>
    </row>
    <row r="296" spans="2:65" s="1" customFormat="1" ht="24.2" customHeight="1">
      <c r="B296" s="34"/>
      <c r="C296" s="133" t="s">
        <v>373</v>
      </c>
      <c r="D296" s="133" t="s">
        <v>150</v>
      </c>
      <c r="E296" s="134" t="s">
        <v>374</v>
      </c>
      <c r="F296" s="135" t="s">
        <v>375</v>
      </c>
      <c r="G296" s="136" t="s">
        <v>153</v>
      </c>
      <c r="H296" s="137">
        <v>11.436</v>
      </c>
      <c r="I296" s="138"/>
      <c r="J296" s="139">
        <f>ROUND(I296*H296,2)</f>
        <v>0</v>
      </c>
      <c r="K296" s="135" t="s">
        <v>154</v>
      </c>
      <c r="L296" s="34"/>
      <c r="M296" s="140" t="s">
        <v>36</v>
      </c>
      <c r="N296" s="141" t="s">
        <v>53</v>
      </c>
      <c r="P296" s="142">
        <f>O296*H296</f>
        <v>0</v>
      </c>
      <c r="Q296" s="142">
        <v>0</v>
      </c>
      <c r="R296" s="142">
        <f>Q296*H296</f>
        <v>0</v>
      </c>
      <c r="S296" s="142">
        <v>5.8999999999999997E-2</v>
      </c>
      <c r="T296" s="143">
        <f>S296*H296</f>
        <v>0.67472399999999999</v>
      </c>
      <c r="AR296" s="144" t="s">
        <v>155</v>
      </c>
      <c r="AT296" s="144" t="s">
        <v>150</v>
      </c>
      <c r="AU296" s="144" t="s">
        <v>90</v>
      </c>
      <c r="AY296" s="18" t="s">
        <v>148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8" t="s">
        <v>23</v>
      </c>
      <c r="BK296" s="145">
        <f>ROUND(I296*H296,2)</f>
        <v>0</v>
      </c>
      <c r="BL296" s="18" t="s">
        <v>155</v>
      </c>
      <c r="BM296" s="144" t="s">
        <v>376</v>
      </c>
    </row>
    <row r="297" spans="2:65" s="1" customFormat="1" ht="11.25">
      <c r="B297" s="34"/>
      <c r="D297" s="146" t="s">
        <v>157</v>
      </c>
      <c r="F297" s="147" t="s">
        <v>377</v>
      </c>
      <c r="I297" s="148"/>
      <c r="L297" s="34"/>
      <c r="M297" s="149"/>
      <c r="T297" s="55"/>
      <c r="AT297" s="18" t="s">
        <v>157</v>
      </c>
      <c r="AU297" s="18" t="s">
        <v>90</v>
      </c>
    </row>
    <row r="298" spans="2:65" s="12" customFormat="1" ht="11.25">
      <c r="B298" s="150"/>
      <c r="D298" s="151" t="s">
        <v>159</v>
      </c>
      <c r="E298" s="152" t="s">
        <v>36</v>
      </c>
      <c r="F298" s="153" t="s">
        <v>378</v>
      </c>
      <c r="H298" s="152" t="s">
        <v>36</v>
      </c>
      <c r="I298" s="154"/>
      <c r="L298" s="150"/>
      <c r="M298" s="155"/>
      <c r="T298" s="156"/>
      <c r="AT298" s="152" t="s">
        <v>159</v>
      </c>
      <c r="AU298" s="152" t="s">
        <v>90</v>
      </c>
      <c r="AV298" s="12" t="s">
        <v>23</v>
      </c>
      <c r="AW298" s="12" t="s">
        <v>43</v>
      </c>
      <c r="AX298" s="12" t="s">
        <v>82</v>
      </c>
      <c r="AY298" s="152" t="s">
        <v>148</v>
      </c>
    </row>
    <row r="299" spans="2:65" s="12" customFormat="1" ht="11.25">
      <c r="B299" s="150"/>
      <c r="D299" s="151" t="s">
        <v>159</v>
      </c>
      <c r="E299" s="152" t="s">
        <v>36</v>
      </c>
      <c r="F299" s="153" t="s">
        <v>294</v>
      </c>
      <c r="H299" s="152" t="s">
        <v>36</v>
      </c>
      <c r="I299" s="154"/>
      <c r="L299" s="150"/>
      <c r="M299" s="155"/>
      <c r="T299" s="156"/>
      <c r="AT299" s="152" t="s">
        <v>159</v>
      </c>
      <c r="AU299" s="152" t="s">
        <v>90</v>
      </c>
      <c r="AV299" s="12" t="s">
        <v>23</v>
      </c>
      <c r="AW299" s="12" t="s">
        <v>43</v>
      </c>
      <c r="AX299" s="12" t="s">
        <v>82</v>
      </c>
      <c r="AY299" s="152" t="s">
        <v>148</v>
      </c>
    </row>
    <row r="300" spans="2:65" s="13" customFormat="1" ht="11.25">
      <c r="B300" s="157"/>
      <c r="D300" s="151" t="s">
        <v>159</v>
      </c>
      <c r="E300" s="158" t="s">
        <v>36</v>
      </c>
      <c r="F300" s="159" t="s">
        <v>379</v>
      </c>
      <c r="H300" s="160">
        <v>6</v>
      </c>
      <c r="I300" s="161"/>
      <c r="L300" s="157"/>
      <c r="M300" s="162"/>
      <c r="T300" s="163"/>
      <c r="AT300" s="158" t="s">
        <v>159</v>
      </c>
      <c r="AU300" s="158" t="s">
        <v>90</v>
      </c>
      <c r="AV300" s="13" t="s">
        <v>90</v>
      </c>
      <c r="AW300" s="13" t="s">
        <v>43</v>
      </c>
      <c r="AX300" s="13" t="s">
        <v>82</v>
      </c>
      <c r="AY300" s="158" t="s">
        <v>148</v>
      </c>
    </row>
    <row r="301" spans="2:65" s="13" customFormat="1" ht="11.25">
      <c r="B301" s="157"/>
      <c r="D301" s="151" t="s">
        <v>159</v>
      </c>
      <c r="E301" s="158" t="s">
        <v>36</v>
      </c>
      <c r="F301" s="159" t="s">
        <v>380</v>
      </c>
      <c r="H301" s="160">
        <v>5.4359999999999999</v>
      </c>
      <c r="I301" s="161"/>
      <c r="L301" s="157"/>
      <c r="M301" s="162"/>
      <c r="T301" s="163"/>
      <c r="AT301" s="158" t="s">
        <v>159</v>
      </c>
      <c r="AU301" s="158" t="s">
        <v>90</v>
      </c>
      <c r="AV301" s="13" t="s">
        <v>90</v>
      </c>
      <c r="AW301" s="13" t="s">
        <v>43</v>
      </c>
      <c r="AX301" s="13" t="s">
        <v>82</v>
      </c>
      <c r="AY301" s="158" t="s">
        <v>148</v>
      </c>
    </row>
    <row r="302" spans="2:65" s="14" customFormat="1" ht="11.25">
      <c r="B302" s="164"/>
      <c r="D302" s="151" t="s">
        <v>159</v>
      </c>
      <c r="E302" s="165" t="s">
        <v>36</v>
      </c>
      <c r="F302" s="166" t="s">
        <v>167</v>
      </c>
      <c r="H302" s="167">
        <v>11.436</v>
      </c>
      <c r="I302" s="168"/>
      <c r="L302" s="164"/>
      <c r="M302" s="169"/>
      <c r="T302" s="170"/>
      <c r="AT302" s="165" t="s">
        <v>159</v>
      </c>
      <c r="AU302" s="165" t="s">
        <v>90</v>
      </c>
      <c r="AV302" s="14" t="s">
        <v>155</v>
      </c>
      <c r="AW302" s="14" t="s">
        <v>43</v>
      </c>
      <c r="AX302" s="14" t="s">
        <v>23</v>
      </c>
      <c r="AY302" s="165" t="s">
        <v>148</v>
      </c>
    </row>
    <row r="303" spans="2:65" s="11" customFormat="1" ht="22.9" customHeight="1">
      <c r="B303" s="121"/>
      <c r="D303" s="122" t="s">
        <v>81</v>
      </c>
      <c r="E303" s="131" t="s">
        <v>381</v>
      </c>
      <c r="F303" s="131" t="s">
        <v>382</v>
      </c>
      <c r="I303" s="124"/>
      <c r="J303" s="132">
        <f>BK303</f>
        <v>0</v>
      </c>
      <c r="L303" s="121"/>
      <c r="M303" s="126"/>
      <c r="P303" s="127">
        <f>SUM(P304:P360)</f>
        <v>0</v>
      </c>
      <c r="R303" s="127">
        <f>SUM(R304:R360)</f>
        <v>55.010563949999991</v>
      </c>
      <c r="T303" s="128">
        <f>SUM(T304:T360)</f>
        <v>138.18180000000001</v>
      </c>
      <c r="AR303" s="122" t="s">
        <v>23</v>
      </c>
      <c r="AT303" s="129" t="s">
        <v>81</v>
      </c>
      <c r="AU303" s="129" t="s">
        <v>23</v>
      </c>
      <c r="AY303" s="122" t="s">
        <v>148</v>
      </c>
      <c r="BK303" s="130">
        <f>SUM(BK304:BK360)</f>
        <v>0</v>
      </c>
    </row>
    <row r="304" spans="2:65" s="1" customFormat="1" ht="16.5" customHeight="1">
      <c r="B304" s="34"/>
      <c r="C304" s="133" t="s">
        <v>286</v>
      </c>
      <c r="D304" s="133" t="s">
        <v>150</v>
      </c>
      <c r="E304" s="134" t="s">
        <v>383</v>
      </c>
      <c r="F304" s="135" t="s">
        <v>384</v>
      </c>
      <c r="G304" s="136" t="s">
        <v>153</v>
      </c>
      <c r="H304" s="137">
        <v>133.12799999999999</v>
      </c>
      <c r="I304" s="138"/>
      <c r="J304" s="139">
        <f>ROUND(I304*H304,2)</f>
        <v>0</v>
      </c>
      <c r="K304" s="135" t="s">
        <v>154</v>
      </c>
      <c r="L304" s="34"/>
      <c r="M304" s="140" t="s">
        <v>36</v>
      </c>
      <c r="N304" s="141" t="s">
        <v>53</v>
      </c>
      <c r="P304" s="142">
        <f>O304*H304</f>
        <v>0</v>
      </c>
      <c r="Q304" s="142">
        <v>0</v>
      </c>
      <c r="R304" s="142">
        <f>Q304*H304</f>
        <v>0</v>
      </c>
      <c r="S304" s="142">
        <v>0</v>
      </c>
      <c r="T304" s="143">
        <f>S304*H304</f>
        <v>0</v>
      </c>
      <c r="AR304" s="144" t="s">
        <v>155</v>
      </c>
      <c r="AT304" s="144" t="s">
        <v>150</v>
      </c>
      <c r="AU304" s="144" t="s">
        <v>90</v>
      </c>
      <c r="AY304" s="18" t="s">
        <v>148</v>
      </c>
      <c r="BE304" s="145">
        <f>IF(N304="základní",J304,0)</f>
        <v>0</v>
      </c>
      <c r="BF304" s="145">
        <f>IF(N304="snížená",J304,0)</f>
        <v>0</v>
      </c>
      <c r="BG304" s="145">
        <f>IF(N304="zákl. přenesená",J304,0)</f>
        <v>0</v>
      </c>
      <c r="BH304" s="145">
        <f>IF(N304="sníž. přenesená",J304,0)</f>
        <v>0</v>
      </c>
      <c r="BI304" s="145">
        <f>IF(N304="nulová",J304,0)</f>
        <v>0</v>
      </c>
      <c r="BJ304" s="18" t="s">
        <v>23</v>
      </c>
      <c r="BK304" s="145">
        <f>ROUND(I304*H304,2)</f>
        <v>0</v>
      </c>
      <c r="BL304" s="18" t="s">
        <v>155</v>
      </c>
      <c r="BM304" s="144" t="s">
        <v>385</v>
      </c>
    </row>
    <row r="305" spans="2:65" s="1" customFormat="1" ht="11.25">
      <c r="B305" s="34"/>
      <c r="D305" s="146" t="s">
        <v>157</v>
      </c>
      <c r="F305" s="147" t="s">
        <v>386</v>
      </c>
      <c r="I305" s="148"/>
      <c r="L305" s="34"/>
      <c r="M305" s="149"/>
      <c r="T305" s="55"/>
      <c r="AT305" s="18" t="s">
        <v>157</v>
      </c>
      <c r="AU305" s="18" t="s">
        <v>90</v>
      </c>
    </row>
    <row r="306" spans="2:65" s="12" customFormat="1" ht="11.25">
      <c r="B306" s="150"/>
      <c r="D306" s="151" t="s">
        <v>159</v>
      </c>
      <c r="E306" s="152" t="s">
        <v>36</v>
      </c>
      <c r="F306" s="153" t="s">
        <v>160</v>
      </c>
      <c r="H306" s="152" t="s">
        <v>36</v>
      </c>
      <c r="I306" s="154"/>
      <c r="L306" s="150"/>
      <c r="M306" s="155"/>
      <c r="T306" s="156"/>
      <c r="AT306" s="152" t="s">
        <v>159</v>
      </c>
      <c r="AU306" s="152" t="s">
        <v>90</v>
      </c>
      <c r="AV306" s="12" t="s">
        <v>23</v>
      </c>
      <c r="AW306" s="12" t="s">
        <v>43</v>
      </c>
      <c r="AX306" s="12" t="s">
        <v>82</v>
      </c>
      <c r="AY306" s="152" t="s">
        <v>148</v>
      </c>
    </row>
    <row r="307" spans="2:65" s="12" customFormat="1" ht="11.25">
      <c r="B307" s="150"/>
      <c r="D307" s="151" t="s">
        <v>159</v>
      </c>
      <c r="E307" s="152" t="s">
        <v>36</v>
      </c>
      <c r="F307" s="153" t="s">
        <v>387</v>
      </c>
      <c r="H307" s="152" t="s">
        <v>36</v>
      </c>
      <c r="I307" s="154"/>
      <c r="L307" s="150"/>
      <c r="M307" s="155"/>
      <c r="T307" s="156"/>
      <c r="AT307" s="152" t="s">
        <v>159</v>
      </c>
      <c r="AU307" s="152" t="s">
        <v>90</v>
      </c>
      <c r="AV307" s="12" t="s">
        <v>23</v>
      </c>
      <c r="AW307" s="12" t="s">
        <v>43</v>
      </c>
      <c r="AX307" s="12" t="s">
        <v>82</v>
      </c>
      <c r="AY307" s="152" t="s">
        <v>148</v>
      </c>
    </row>
    <row r="308" spans="2:65" s="13" customFormat="1" ht="11.25">
      <c r="B308" s="157"/>
      <c r="D308" s="151" t="s">
        <v>159</v>
      </c>
      <c r="E308" s="158" t="s">
        <v>36</v>
      </c>
      <c r="F308" s="159" t="s">
        <v>388</v>
      </c>
      <c r="H308" s="160">
        <v>133.12799999999999</v>
      </c>
      <c r="I308" s="161"/>
      <c r="L308" s="157"/>
      <c r="M308" s="162"/>
      <c r="T308" s="163"/>
      <c r="AT308" s="158" t="s">
        <v>159</v>
      </c>
      <c r="AU308" s="158" t="s">
        <v>90</v>
      </c>
      <c r="AV308" s="13" t="s">
        <v>90</v>
      </c>
      <c r="AW308" s="13" t="s">
        <v>43</v>
      </c>
      <c r="AX308" s="13" t="s">
        <v>82</v>
      </c>
      <c r="AY308" s="158" t="s">
        <v>148</v>
      </c>
    </row>
    <row r="309" spans="2:65" s="14" customFormat="1" ht="11.25">
      <c r="B309" s="164"/>
      <c r="D309" s="151" t="s">
        <v>159</v>
      </c>
      <c r="E309" s="165" t="s">
        <v>36</v>
      </c>
      <c r="F309" s="166" t="s">
        <v>167</v>
      </c>
      <c r="H309" s="167">
        <v>133.12799999999999</v>
      </c>
      <c r="I309" s="168"/>
      <c r="L309" s="164"/>
      <c r="M309" s="169"/>
      <c r="T309" s="170"/>
      <c r="AT309" s="165" t="s">
        <v>159</v>
      </c>
      <c r="AU309" s="165" t="s">
        <v>90</v>
      </c>
      <c r="AV309" s="14" t="s">
        <v>155</v>
      </c>
      <c r="AW309" s="14" t="s">
        <v>43</v>
      </c>
      <c r="AX309" s="14" t="s">
        <v>23</v>
      </c>
      <c r="AY309" s="165" t="s">
        <v>148</v>
      </c>
    </row>
    <row r="310" spans="2:65" s="1" customFormat="1" ht="24.2" customHeight="1">
      <c r="B310" s="34"/>
      <c r="C310" s="133" t="s">
        <v>389</v>
      </c>
      <c r="D310" s="133" t="s">
        <v>150</v>
      </c>
      <c r="E310" s="134" t="s">
        <v>390</v>
      </c>
      <c r="F310" s="135" t="s">
        <v>391</v>
      </c>
      <c r="G310" s="136" t="s">
        <v>153</v>
      </c>
      <c r="H310" s="137">
        <v>478.58</v>
      </c>
      <c r="I310" s="138"/>
      <c r="J310" s="139">
        <f>ROUND(I310*H310,2)</f>
        <v>0</v>
      </c>
      <c r="K310" s="135" t="s">
        <v>154</v>
      </c>
      <c r="L310" s="34"/>
      <c r="M310" s="140" t="s">
        <v>36</v>
      </c>
      <c r="N310" s="141" t="s">
        <v>53</v>
      </c>
      <c r="P310" s="142">
        <f>O310*H310</f>
        <v>0</v>
      </c>
      <c r="Q310" s="142">
        <v>0</v>
      </c>
      <c r="R310" s="142">
        <f>Q310*H310</f>
        <v>0</v>
      </c>
      <c r="S310" s="142">
        <v>3.7499999999999999E-2</v>
      </c>
      <c r="T310" s="143">
        <f>S310*H310</f>
        <v>17.946749999999998</v>
      </c>
      <c r="AR310" s="144" t="s">
        <v>155</v>
      </c>
      <c r="AT310" s="144" t="s">
        <v>150</v>
      </c>
      <c r="AU310" s="144" t="s">
        <v>90</v>
      </c>
      <c r="AY310" s="18" t="s">
        <v>148</v>
      </c>
      <c r="BE310" s="145">
        <f>IF(N310="základní",J310,0)</f>
        <v>0</v>
      </c>
      <c r="BF310" s="145">
        <f>IF(N310="snížená",J310,0)</f>
        <v>0</v>
      </c>
      <c r="BG310" s="145">
        <f>IF(N310="zákl. přenesená",J310,0)</f>
        <v>0</v>
      </c>
      <c r="BH310" s="145">
        <f>IF(N310="sníž. přenesená",J310,0)</f>
        <v>0</v>
      </c>
      <c r="BI310" s="145">
        <f>IF(N310="nulová",J310,0)</f>
        <v>0</v>
      </c>
      <c r="BJ310" s="18" t="s">
        <v>23</v>
      </c>
      <c r="BK310" s="145">
        <f>ROUND(I310*H310,2)</f>
        <v>0</v>
      </c>
      <c r="BL310" s="18" t="s">
        <v>155</v>
      </c>
      <c r="BM310" s="144" t="s">
        <v>392</v>
      </c>
    </row>
    <row r="311" spans="2:65" s="1" customFormat="1" ht="11.25">
      <c r="B311" s="34"/>
      <c r="D311" s="146" t="s">
        <v>157</v>
      </c>
      <c r="F311" s="147" t="s">
        <v>393</v>
      </c>
      <c r="I311" s="148"/>
      <c r="L311" s="34"/>
      <c r="M311" s="149"/>
      <c r="T311" s="55"/>
      <c r="AT311" s="18" t="s">
        <v>157</v>
      </c>
      <c r="AU311" s="18" t="s">
        <v>90</v>
      </c>
    </row>
    <row r="312" spans="2:65" s="12" customFormat="1" ht="11.25">
      <c r="B312" s="150"/>
      <c r="D312" s="151" t="s">
        <v>159</v>
      </c>
      <c r="E312" s="152" t="s">
        <v>36</v>
      </c>
      <c r="F312" s="153" t="s">
        <v>315</v>
      </c>
      <c r="H312" s="152" t="s">
        <v>36</v>
      </c>
      <c r="I312" s="154"/>
      <c r="L312" s="150"/>
      <c r="M312" s="155"/>
      <c r="T312" s="156"/>
      <c r="AT312" s="152" t="s">
        <v>159</v>
      </c>
      <c r="AU312" s="152" t="s">
        <v>90</v>
      </c>
      <c r="AV312" s="12" t="s">
        <v>23</v>
      </c>
      <c r="AW312" s="12" t="s">
        <v>43</v>
      </c>
      <c r="AX312" s="12" t="s">
        <v>82</v>
      </c>
      <c r="AY312" s="152" t="s">
        <v>148</v>
      </c>
    </row>
    <row r="313" spans="2:65" s="12" customFormat="1" ht="11.25">
      <c r="B313" s="150"/>
      <c r="D313" s="151" t="s">
        <v>159</v>
      </c>
      <c r="E313" s="152" t="s">
        <v>36</v>
      </c>
      <c r="F313" s="153" t="s">
        <v>161</v>
      </c>
      <c r="H313" s="152" t="s">
        <v>36</v>
      </c>
      <c r="I313" s="154"/>
      <c r="L313" s="150"/>
      <c r="M313" s="155"/>
      <c r="T313" s="156"/>
      <c r="AT313" s="152" t="s">
        <v>159</v>
      </c>
      <c r="AU313" s="152" t="s">
        <v>90</v>
      </c>
      <c r="AV313" s="12" t="s">
        <v>23</v>
      </c>
      <c r="AW313" s="12" t="s">
        <v>43</v>
      </c>
      <c r="AX313" s="12" t="s">
        <v>82</v>
      </c>
      <c r="AY313" s="152" t="s">
        <v>148</v>
      </c>
    </row>
    <row r="314" spans="2:65" s="13" customFormat="1" ht="11.25">
      <c r="B314" s="157"/>
      <c r="D314" s="151" t="s">
        <v>159</v>
      </c>
      <c r="E314" s="158" t="s">
        <v>36</v>
      </c>
      <c r="F314" s="159" t="s">
        <v>316</v>
      </c>
      <c r="H314" s="160">
        <v>213.251</v>
      </c>
      <c r="I314" s="161"/>
      <c r="L314" s="157"/>
      <c r="M314" s="162"/>
      <c r="T314" s="163"/>
      <c r="AT314" s="158" t="s">
        <v>159</v>
      </c>
      <c r="AU314" s="158" t="s">
        <v>90</v>
      </c>
      <c r="AV314" s="13" t="s">
        <v>90</v>
      </c>
      <c r="AW314" s="13" t="s">
        <v>43</v>
      </c>
      <c r="AX314" s="13" t="s">
        <v>82</v>
      </c>
      <c r="AY314" s="158" t="s">
        <v>148</v>
      </c>
    </row>
    <row r="315" spans="2:65" s="13" customFormat="1" ht="11.25">
      <c r="B315" s="157"/>
      <c r="D315" s="151" t="s">
        <v>159</v>
      </c>
      <c r="E315" s="158" t="s">
        <v>36</v>
      </c>
      <c r="F315" s="159" t="s">
        <v>317</v>
      </c>
      <c r="H315" s="160">
        <v>13.624000000000001</v>
      </c>
      <c r="I315" s="161"/>
      <c r="L315" s="157"/>
      <c r="M315" s="162"/>
      <c r="T315" s="163"/>
      <c r="AT315" s="158" t="s">
        <v>159</v>
      </c>
      <c r="AU315" s="158" t="s">
        <v>90</v>
      </c>
      <c r="AV315" s="13" t="s">
        <v>90</v>
      </c>
      <c r="AW315" s="13" t="s">
        <v>43</v>
      </c>
      <c r="AX315" s="13" t="s">
        <v>82</v>
      </c>
      <c r="AY315" s="158" t="s">
        <v>148</v>
      </c>
    </row>
    <row r="316" spans="2:65" s="15" customFormat="1" ht="11.25">
      <c r="B316" s="181"/>
      <c r="D316" s="151" t="s">
        <v>159</v>
      </c>
      <c r="E316" s="182" t="s">
        <v>36</v>
      </c>
      <c r="F316" s="183" t="s">
        <v>318</v>
      </c>
      <c r="H316" s="184">
        <v>226.875</v>
      </c>
      <c r="I316" s="185"/>
      <c r="L316" s="181"/>
      <c r="M316" s="186"/>
      <c r="T316" s="187"/>
      <c r="AT316" s="182" t="s">
        <v>159</v>
      </c>
      <c r="AU316" s="182" t="s">
        <v>90</v>
      </c>
      <c r="AV316" s="15" t="s">
        <v>175</v>
      </c>
      <c r="AW316" s="15" t="s">
        <v>43</v>
      </c>
      <c r="AX316" s="15" t="s">
        <v>82</v>
      </c>
      <c r="AY316" s="182" t="s">
        <v>148</v>
      </c>
    </row>
    <row r="317" spans="2:65" s="12" customFormat="1" ht="11.25">
      <c r="B317" s="150"/>
      <c r="D317" s="151" t="s">
        <v>159</v>
      </c>
      <c r="E317" s="152" t="s">
        <v>36</v>
      </c>
      <c r="F317" s="153" t="s">
        <v>294</v>
      </c>
      <c r="H317" s="152" t="s">
        <v>36</v>
      </c>
      <c r="I317" s="154"/>
      <c r="L317" s="150"/>
      <c r="M317" s="155"/>
      <c r="T317" s="156"/>
      <c r="AT317" s="152" t="s">
        <v>159</v>
      </c>
      <c r="AU317" s="152" t="s">
        <v>90</v>
      </c>
      <c r="AV317" s="12" t="s">
        <v>23</v>
      </c>
      <c r="AW317" s="12" t="s">
        <v>43</v>
      </c>
      <c r="AX317" s="12" t="s">
        <v>82</v>
      </c>
      <c r="AY317" s="152" t="s">
        <v>148</v>
      </c>
    </row>
    <row r="318" spans="2:65" s="13" customFormat="1" ht="11.25">
      <c r="B318" s="157"/>
      <c r="D318" s="151" t="s">
        <v>159</v>
      </c>
      <c r="E318" s="158" t="s">
        <v>36</v>
      </c>
      <c r="F318" s="159" t="s">
        <v>319</v>
      </c>
      <c r="H318" s="160">
        <v>12.416</v>
      </c>
      <c r="I318" s="161"/>
      <c r="L318" s="157"/>
      <c r="M318" s="162"/>
      <c r="T318" s="163"/>
      <c r="AT318" s="158" t="s">
        <v>159</v>
      </c>
      <c r="AU318" s="158" t="s">
        <v>90</v>
      </c>
      <c r="AV318" s="13" t="s">
        <v>90</v>
      </c>
      <c r="AW318" s="13" t="s">
        <v>43</v>
      </c>
      <c r="AX318" s="13" t="s">
        <v>82</v>
      </c>
      <c r="AY318" s="158" t="s">
        <v>148</v>
      </c>
    </row>
    <row r="319" spans="2:65" s="13" customFormat="1" ht="11.25">
      <c r="B319" s="157"/>
      <c r="D319" s="151" t="s">
        <v>159</v>
      </c>
      <c r="E319" s="158" t="s">
        <v>36</v>
      </c>
      <c r="F319" s="159" t="s">
        <v>320</v>
      </c>
      <c r="H319" s="160">
        <v>29.175999999999998</v>
      </c>
      <c r="I319" s="161"/>
      <c r="L319" s="157"/>
      <c r="M319" s="162"/>
      <c r="T319" s="163"/>
      <c r="AT319" s="158" t="s">
        <v>159</v>
      </c>
      <c r="AU319" s="158" t="s">
        <v>90</v>
      </c>
      <c r="AV319" s="13" t="s">
        <v>90</v>
      </c>
      <c r="AW319" s="13" t="s">
        <v>43</v>
      </c>
      <c r="AX319" s="13" t="s">
        <v>82</v>
      </c>
      <c r="AY319" s="158" t="s">
        <v>148</v>
      </c>
    </row>
    <row r="320" spans="2:65" s="13" customFormat="1" ht="11.25">
      <c r="B320" s="157"/>
      <c r="D320" s="151" t="s">
        <v>159</v>
      </c>
      <c r="E320" s="158" t="s">
        <v>36</v>
      </c>
      <c r="F320" s="159" t="s">
        <v>321</v>
      </c>
      <c r="H320" s="160">
        <v>104.291</v>
      </c>
      <c r="I320" s="161"/>
      <c r="L320" s="157"/>
      <c r="M320" s="162"/>
      <c r="T320" s="163"/>
      <c r="AT320" s="158" t="s">
        <v>159</v>
      </c>
      <c r="AU320" s="158" t="s">
        <v>90</v>
      </c>
      <c r="AV320" s="13" t="s">
        <v>90</v>
      </c>
      <c r="AW320" s="13" t="s">
        <v>43</v>
      </c>
      <c r="AX320" s="13" t="s">
        <v>82</v>
      </c>
      <c r="AY320" s="158" t="s">
        <v>148</v>
      </c>
    </row>
    <row r="321" spans="2:65" s="13" customFormat="1" ht="11.25">
      <c r="B321" s="157"/>
      <c r="D321" s="151" t="s">
        <v>159</v>
      </c>
      <c r="E321" s="158" t="s">
        <v>36</v>
      </c>
      <c r="F321" s="159" t="s">
        <v>322</v>
      </c>
      <c r="H321" s="160">
        <v>70.778000000000006</v>
      </c>
      <c r="I321" s="161"/>
      <c r="L321" s="157"/>
      <c r="M321" s="162"/>
      <c r="T321" s="163"/>
      <c r="AT321" s="158" t="s">
        <v>159</v>
      </c>
      <c r="AU321" s="158" t="s">
        <v>90</v>
      </c>
      <c r="AV321" s="13" t="s">
        <v>90</v>
      </c>
      <c r="AW321" s="13" t="s">
        <v>43</v>
      </c>
      <c r="AX321" s="13" t="s">
        <v>82</v>
      </c>
      <c r="AY321" s="158" t="s">
        <v>148</v>
      </c>
    </row>
    <row r="322" spans="2:65" s="13" customFormat="1" ht="11.25">
      <c r="B322" s="157"/>
      <c r="D322" s="151" t="s">
        <v>159</v>
      </c>
      <c r="E322" s="158" t="s">
        <v>36</v>
      </c>
      <c r="F322" s="159" t="s">
        <v>323</v>
      </c>
      <c r="H322" s="160">
        <v>46.48</v>
      </c>
      <c r="I322" s="161"/>
      <c r="L322" s="157"/>
      <c r="M322" s="162"/>
      <c r="T322" s="163"/>
      <c r="AT322" s="158" t="s">
        <v>159</v>
      </c>
      <c r="AU322" s="158" t="s">
        <v>90</v>
      </c>
      <c r="AV322" s="13" t="s">
        <v>90</v>
      </c>
      <c r="AW322" s="13" t="s">
        <v>43</v>
      </c>
      <c r="AX322" s="13" t="s">
        <v>82</v>
      </c>
      <c r="AY322" s="158" t="s">
        <v>148</v>
      </c>
    </row>
    <row r="323" spans="2:65" s="15" customFormat="1" ht="11.25">
      <c r="B323" s="181"/>
      <c r="D323" s="151" t="s">
        <v>159</v>
      </c>
      <c r="E323" s="182" t="s">
        <v>36</v>
      </c>
      <c r="F323" s="183" t="s">
        <v>318</v>
      </c>
      <c r="H323" s="184">
        <v>263.14100000000002</v>
      </c>
      <c r="I323" s="185"/>
      <c r="L323" s="181"/>
      <c r="M323" s="186"/>
      <c r="T323" s="187"/>
      <c r="AT323" s="182" t="s">
        <v>159</v>
      </c>
      <c r="AU323" s="182" t="s">
        <v>90</v>
      </c>
      <c r="AV323" s="15" t="s">
        <v>175</v>
      </c>
      <c r="AW323" s="15" t="s">
        <v>43</v>
      </c>
      <c r="AX323" s="15" t="s">
        <v>82</v>
      </c>
      <c r="AY323" s="182" t="s">
        <v>148</v>
      </c>
    </row>
    <row r="324" spans="2:65" s="12" customFormat="1" ht="11.25">
      <c r="B324" s="150"/>
      <c r="D324" s="151" t="s">
        <v>159</v>
      </c>
      <c r="E324" s="152" t="s">
        <v>36</v>
      </c>
      <c r="F324" s="153" t="s">
        <v>394</v>
      </c>
      <c r="H324" s="152" t="s">
        <v>36</v>
      </c>
      <c r="I324" s="154"/>
      <c r="L324" s="150"/>
      <c r="M324" s="155"/>
      <c r="T324" s="156"/>
      <c r="AT324" s="152" t="s">
        <v>159</v>
      </c>
      <c r="AU324" s="152" t="s">
        <v>90</v>
      </c>
      <c r="AV324" s="12" t="s">
        <v>23</v>
      </c>
      <c r="AW324" s="12" t="s">
        <v>43</v>
      </c>
      <c r="AX324" s="12" t="s">
        <v>82</v>
      </c>
      <c r="AY324" s="152" t="s">
        <v>148</v>
      </c>
    </row>
    <row r="325" spans="2:65" s="13" customFormat="1" ht="11.25">
      <c r="B325" s="157"/>
      <c r="D325" s="151" t="s">
        <v>159</v>
      </c>
      <c r="E325" s="158" t="s">
        <v>36</v>
      </c>
      <c r="F325" s="159" t="s">
        <v>395</v>
      </c>
      <c r="H325" s="160">
        <v>-11.436</v>
      </c>
      <c r="I325" s="161"/>
      <c r="L325" s="157"/>
      <c r="M325" s="162"/>
      <c r="T325" s="163"/>
      <c r="AT325" s="158" t="s">
        <v>159</v>
      </c>
      <c r="AU325" s="158" t="s">
        <v>90</v>
      </c>
      <c r="AV325" s="13" t="s">
        <v>90</v>
      </c>
      <c r="AW325" s="13" t="s">
        <v>43</v>
      </c>
      <c r="AX325" s="13" t="s">
        <v>82</v>
      </c>
      <c r="AY325" s="158" t="s">
        <v>148</v>
      </c>
    </row>
    <row r="326" spans="2:65" s="15" customFormat="1" ht="11.25">
      <c r="B326" s="181"/>
      <c r="D326" s="151" t="s">
        <v>159</v>
      </c>
      <c r="E326" s="182" t="s">
        <v>36</v>
      </c>
      <c r="F326" s="183" t="s">
        <v>318</v>
      </c>
      <c r="H326" s="184">
        <v>-11.436</v>
      </c>
      <c r="I326" s="185"/>
      <c r="L326" s="181"/>
      <c r="M326" s="186"/>
      <c r="T326" s="187"/>
      <c r="AT326" s="182" t="s">
        <v>159</v>
      </c>
      <c r="AU326" s="182" t="s">
        <v>90</v>
      </c>
      <c r="AV326" s="15" t="s">
        <v>175</v>
      </c>
      <c r="AW326" s="15" t="s">
        <v>43</v>
      </c>
      <c r="AX326" s="15" t="s">
        <v>82</v>
      </c>
      <c r="AY326" s="182" t="s">
        <v>148</v>
      </c>
    </row>
    <row r="327" spans="2:65" s="14" customFormat="1" ht="11.25">
      <c r="B327" s="164"/>
      <c r="D327" s="151" t="s">
        <v>159</v>
      </c>
      <c r="E327" s="165" t="s">
        <v>36</v>
      </c>
      <c r="F327" s="166" t="s">
        <v>167</v>
      </c>
      <c r="H327" s="167">
        <v>478.58</v>
      </c>
      <c r="I327" s="168"/>
      <c r="L327" s="164"/>
      <c r="M327" s="169"/>
      <c r="T327" s="170"/>
      <c r="AT327" s="165" t="s">
        <v>159</v>
      </c>
      <c r="AU327" s="165" t="s">
        <v>90</v>
      </c>
      <c r="AV327" s="14" t="s">
        <v>155</v>
      </c>
      <c r="AW327" s="14" t="s">
        <v>43</v>
      </c>
      <c r="AX327" s="14" t="s">
        <v>23</v>
      </c>
      <c r="AY327" s="165" t="s">
        <v>148</v>
      </c>
    </row>
    <row r="328" spans="2:65" s="1" customFormat="1" ht="21.75" customHeight="1">
      <c r="B328" s="34"/>
      <c r="C328" s="133" t="s">
        <v>396</v>
      </c>
      <c r="D328" s="133" t="s">
        <v>150</v>
      </c>
      <c r="E328" s="134" t="s">
        <v>397</v>
      </c>
      <c r="F328" s="135" t="s">
        <v>398</v>
      </c>
      <c r="G328" s="136" t="s">
        <v>153</v>
      </c>
      <c r="H328" s="137">
        <v>478.58</v>
      </c>
      <c r="I328" s="138"/>
      <c r="J328" s="139">
        <f>ROUND(I328*H328,2)</f>
        <v>0</v>
      </c>
      <c r="K328" s="135" t="s">
        <v>154</v>
      </c>
      <c r="L328" s="34"/>
      <c r="M328" s="140" t="s">
        <v>36</v>
      </c>
      <c r="N328" s="141" t="s">
        <v>53</v>
      </c>
      <c r="P328" s="142">
        <f>O328*H328</f>
        <v>0</v>
      </c>
      <c r="Q328" s="142">
        <v>3.7199999999999997E-2</v>
      </c>
      <c r="R328" s="142">
        <f>Q328*H328</f>
        <v>17.803175999999997</v>
      </c>
      <c r="S328" s="142">
        <v>0</v>
      </c>
      <c r="T328" s="143">
        <f>S328*H328</f>
        <v>0</v>
      </c>
      <c r="AR328" s="144" t="s">
        <v>155</v>
      </c>
      <c r="AT328" s="144" t="s">
        <v>150</v>
      </c>
      <c r="AU328" s="144" t="s">
        <v>90</v>
      </c>
      <c r="AY328" s="18" t="s">
        <v>148</v>
      </c>
      <c r="BE328" s="145">
        <f>IF(N328="základní",J328,0)</f>
        <v>0</v>
      </c>
      <c r="BF328" s="145">
        <f>IF(N328="snížená",J328,0)</f>
        <v>0</v>
      </c>
      <c r="BG328" s="145">
        <f>IF(N328="zákl. přenesená",J328,0)</f>
        <v>0</v>
      </c>
      <c r="BH328" s="145">
        <f>IF(N328="sníž. přenesená",J328,0)</f>
        <v>0</v>
      </c>
      <c r="BI328" s="145">
        <f>IF(N328="nulová",J328,0)</f>
        <v>0</v>
      </c>
      <c r="BJ328" s="18" t="s">
        <v>23</v>
      </c>
      <c r="BK328" s="145">
        <f>ROUND(I328*H328,2)</f>
        <v>0</v>
      </c>
      <c r="BL328" s="18" t="s">
        <v>155</v>
      </c>
      <c r="BM328" s="144" t="s">
        <v>399</v>
      </c>
    </row>
    <row r="329" spans="2:65" s="1" customFormat="1" ht="11.25">
      <c r="B329" s="34"/>
      <c r="D329" s="146" t="s">
        <v>157</v>
      </c>
      <c r="F329" s="147" t="s">
        <v>400</v>
      </c>
      <c r="I329" s="148"/>
      <c r="L329" s="34"/>
      <c r="M329" s="149"/>
      <c r="T329" s="55"/>
      <c r="AT329" s="18" t="s">
        <v>157</v>
      </c>
      <c r="AU329" s="18" t="s">
        <v>90</v>
      </c>
    </row>
    <row r="330" spans="2:65" s="12" customFormat="1" ht="11.25">
      <c r="B330" s="150"/>
      <c r="D330" s="151" t="s">
        <v>159</v>
      </c>
      <c r="E330" s="152" t="s">
        <v>36</v>
      </c>
      <c r="F330" s="153" t="s">
        <v>401</v>
      </c>
      <c r="H330" s="152" t="s">
        <v>36</v>
      </c>
      <c r="I330" s="154"/>
      <c r="L330" s="150"/>
      <c r="M330" s="155"/>
      <c r="T330" s="156"/>
      <c r="AT330" s="152" t="s">
        <v>159</v>
      </c>
      <c r="AU330" s="152" t="s">
        <v>90</v>
      </c>
      <c r="AV330" s="12" t="s">
        <v>23</v>
      </c>
      <c r="AW330" s="12" t="s">
        <v>43</v>
      </c>
      <c r="AX330" s="12" t="s">
        <v>82</v>
      </c>
      <c r="AY330" s="152" t="s">
        <v>148</v>
      </c>
    </row>
    <row r="331" spans="2:65" s="13" customFormat="1" ht="11.25">
      <c r="B331" s="157"/>
      <c r="D331" s="151" t="s">
        <v>159</v>
      </c>
      <c r="E331" s="158" t="s">
        <v>36</v>
      </c>
      <c r="F331" s="159" t="s">
        <v>402</v>
      </c>
      <c r="H331" s="160">
        <v>478.58</v>
      </c>
      <c r="I331" s="161"/>
      <c r="L331" s="157"/>
      <c r="M331" s="162"/>
      <c r="T331" s="163"/>
      <c r="AT331" s="158" t="s">
        <v>159</v>
      </c>
      <c r="AU331" s="158" t="s">
        <v>90</v>
      </c>
      <c r="AV331" s="13" t="s">
        <v>90</v>
      </c>
      <c r="AW331" s="13" t="s">
        <v>43</v>
      </c>
      <c r="AX331" s="13" t="s">
        <v>23</v>
      </c>
      <c r="AY331" s="158" t="s">
        <v>148</v>
      </c>
    </row>
    <row r="332" spans="2:65" s="1" customFormat="1" ht="16.5" customHeight="1">
      <c r="B332" s="34"/>
      <c r="C332" s="133" t="s">
        <v>403</v>
      </c>
      <c r="D332" s="133" t="s">
        <v>150</v>
      </c>
      <c r="E332" s="134" t="s">
        <v>404</v>
      </c>
      <c r="F332" s="135" t="s">
        <v>405</v>
      </c>
      <c r="G332" s="136" t="s">
        <v>170</v>
      </c>
      <c r="H332" s="137">
        <v>40.697000000000003</v>
      </c>
      <c r="I332" s="138"/>
      <c r="J332" s="139">
        <f>ROUND(I332*H332,2)</f>
        <v>0</v>
      </c>
      <c r="K332" s="135" t="s">
        <v>36</v>
      </c>
      <c r="L332" s="34"/>
      <c r="M332" s="140" t="s">
        <v>36</v>
      </c>
      <c r="N332" s="141" t="s">
        <v>53</v>
      </c>
      <c r="P332" s="142">
        <f>O332*H332</f>
        <v>0</v>
      </c>
      <c r="Q332" s="142">
        <v>0.50375000000000003</v>
      </c>
      <c r="R332" s="142">
        <f>Q332*H332</f>
        <v>20.501113750000002</v>
      </c>
      <c r="S332" s="142">
        <v>1.95</v>
      </c>
      <c r="T332" s="143">
        <f>S332*H332</f>
        <v>79.35915</v>
      </c>
      <c r="AR332" s="144" t="s">
        <v>155</v>
      </c>
      <c r="AT332" s="144" t="s">
        <v>150</v>
      </c>
      <c r="AU332" s="144" t="s">
        <v>90</v>
      </c>
      <c r="AY332" s="18" t="s">
        <v>148</v>
      </c>
      <c r="BE332" s="145">
        <f>IF(N332="základní",J332,0)</f>
        <v>0</v>
      </c>
      <c r="BF332" s="145">
        <f>IF(N332="snížená",J332,0)</f>
        <v>0</v>
      </c>
      <c r="BG332" s="145">
        <f>IF(N332="zákl. přenesená",J332,0)</f>
        <v>0</v>
      </c>
      <c r="BH332" s="145">
        <f>IF(N332="sníž. přenesená",J332,0)</f>
        <v>0</v>
      </c>
      <c r="BI332" s="145">
        <f>IF(N332="nulová",J332,0)</f>
        <v>0</v>
      </c>
      <c r="BJ332" s="18" t="s">
        <v>23</v>
      </c>
      <c r="BK332" s="145">
        <f>ROUND(I332*H332,2)</f>
        <v>0</v>
      </c>
      <c r="BL332" s="18" t="s">
        <v>155</v>
      </c>
      <c r="BM332" s="144" t="s">
        <v>406</v>
      </c>
    </row>
    <row r="333" spans="2:65" s="12" customFormat="1" ht="11.25">
      <c r="B333" s="150"/>
      <c r="D333" s="151" t="s">
        <v>159</v>
      </c>
      <c r="E333" s="152" t="s">
        <v>36</v>
      </c>
      <c r="F333" s="153" t="s">
        <v>160</v>
      </c>
      <c r="H333" s="152" t="s">
        <v>36</v>
      </c>
      <c r="I333" s="154"/>
      <c r="L333" s="150"/>
      <c r="M333" s="155"/>
      <c r="T333" s="156"/>
      <c r="AT333" s="152" t="s">
        <v>159</v>
      </c>
      <c r="AU333" s="152" t="s">
        <v>90</v>
      </c>
      <c r="AV333" s="12" t="s">
        <v>23</v>
      </c>
      <c r="AW333" s="12" t="s">
        <v>43</v>
      </c>
      <c r="AX333" s="12" t="s">
        <v>82</v>
      </c>
      <c r="AY333" s="152" t="s">
        <v>148</v>
      </c>
    </row>
    <row r="334" spans="2:65" s="12" customFormat="1" ht="11.25">
      <c r="B334" s="150"/>
      <c r="D334" s="151" t="s">
        <v>159</v>
      </c>
      <c r="E334" s="152" t="s">
        <v>36</v>
      </c>
      <c r="F334" s="153" t="s">
        <v>407</v>
      </c>
      <c r="H334" s="152" t="s">
        <v>36</v>
      </c>
      <c r="I334" s="154"/>
      <c r="L334" s="150"/>
      <c r="M334" s="155"/>
      <c r="T334" s="156"/>
      <c r="AT334" s="152" t="s">
        <v>159</v>
      </c>
      <c r="AU334" s="152" t="s">
        <v>90</v>
      </c>
      <c r="AV334" s="12" t="s">
        <v>23</v>
      </c>
      <c r="AW334" s="12" t="s">
        <v>43</v>
      </c>
      <c r="AX334" s="12" t="s">
        <v>82</v>
      </c>
      <c r="AY334" s="152" t="s">
        <v>148</v>
      </c>
    </row>
    <row r="335" spans="2:65" s="13" customFormat="1" ht="11.25">
      <c r="B335" s="157"/>
      <c r="D335" s="151" t="s">
        <v>159</v>
      </c>
      <c r="E335" s="158" t="s">
        <v>36</v>
      </c>
      <c r="F335" s="159" t="s">
        <v>408</v>
      </c>
      <c r="H335" s="160">
        <v>4.7229999999999999</v>
      </c>
      <c r="I335" s="161"/>
      <c r="L335" s="157"/>
      <c r="M335" s="162"/>
      <c r="T335" s="163"/>
      <c r="AT335" s="158" t="s">
        <v>159</v>
      </c>
      <c r="AU335" s="158" t="s">
        <v>90</v>
      </c>
      <c r="AV335" s="13" t="s">
        <v>90</v>
      </c>
      <c r="AW335" s="13" t="s">
        <v>43</v>
      </c>
      <c r="AX335" s="13" t="s">
        <v>82</v>
      </c>
      <c r="AY335" s="158" t="s">
        <v>148</v>
      </c>
    </row>
    <row r="336" spans="2:65" s="13" customFormat="1" ht="11.25">
      <c r="B336" s="157"/>
      <c r="D336" s="151" t="s">
        <v>159</v>
      </c>
      <c r="E336" s="158" t="s">
        <v>36</v>
      </c>
      <c r="F336" s="159" t="s">
        <v>409</v>
      </c>
      <c r="H336" s="160">
        <v>35.973999999999997</v>
      </c>
      <c r="I336" s="161"/>
      <c r="L336" s="157"/>
      <c r="M336" s="162"/>
      <c r="T336" s="163"/>
      <c r="AT336" s="158" t="s">
        <v>159</v>
      </c>
      <c r="AU336" s="158" t="s">
        <v>90</v>
      </c>
      <c r="AV336" s="13" t="s">
        <v>90</v>
      </c>
      <c r="AW336" s="13" t="s">
        <v>43</v>
      </c>
      <c r="AX336" s="13" t="s">
        <v>82</v>
      </c>
      <c r="AY336" s="158" t="s">
        <v>148</v>
      </c>
    </row>
    <row r="337" spans="2:65" s="14" customFormat="1" ht="11.25">
      <c r="B337" s="164"/>
      <c r="D337" s="151" t="s">
        <v>159</v>
      </c>
      <c r="E337" s="165" t="s">
        <v>36</v>
      </c>
      <c r="F337" s="166" t="s">
        <v>167</v>
      </c>
      <c r="H337" s="167">
        <v>40.697000000000003</v>
      </c>
      <c r="I337" s="168"/>
      <c r="L337" s="164"/>
      <c r="M337" s="169"/>
      <c r="T337" s="170"/>
      <c r="AT337" s="165" t="s">
        <v>159</v>
      </c>
      <c r="AU337" s="165" t="s">
        <v>90</v>
      </c>
      <c r="AV337" s="14" t="s">
        <v>155</v>
      </c>
      <c r="AW337" s="14" t="s">
        <v>43</v>
      </c>
      <c r="AX337" s="14" t="s">
        <v>23</v>
      </c>
      <c r="AY337" s="165" t="s">
        <v>148</v>
      </c>
    </row>
    <row r="338" spans="2:65" s="1" customFormat="1" ht="24.2" customHeight="1">
      <c r="B338" s="34"/>
      <c r="C338" s="133" t="s">
        <v>410</v>
      </c>
      <c r="D338" s="133" t="s">
        <v>150</v>
      </c>
      <c r="E338" s="134" t="s">
        <v>411</v>
      </c>
      <c r="F338" s="135" t="s">
        <v>412</v>
      </c>
      <c r="G338" s="136" t="s">
        <v>170</v>
      </c>
      <c r="H338" s="137">
        <v>13.359</v>
      </c>
      <c r="I338" s="138"/>
      <c r="J338" s="139">
        <f>ROUND(I338*H338,2)</f>
        <v>0</v>
      </c>
      <c r="K338" s="135" t="s">
        <v>36</v>
      </c>
      <c r="L338" s="34"/>
      <c r="M338" s="140" t="s">
        <v>36</v>
      </c>
      <c r="N338" s="141" t="s">
        <v>53</v>
      </c>
      <c r="P338" s="142">
        <f>O338*H338</f>
        <v>0</v>
      </c>
      <c r="Q338" s="142">
        <v>0.50375000000000003</v>
      </c>
      <c r="R338" s="142">
        <f>Q338*H338</f>
        <v>6.7295962500000002</v>
      </c>
      <c r="S338" s="142">
        <v>1.95</v>
      </c>
      <c r="T338" s="143">
        <f>S338*H338</f>
        <v>26.050049999999999</v>
      </c>
      <c r="AR338" s="144" t="s">
        <v>155</v>
      </c>
      <c r="AT338" s="144" t="s">
        <v>150</v>
      </c>
      <c r="AU338" s="144" t="s">
        <v>90</v>
      </c>
      <c r="AY338" s="18" t="s">
        <v>148</v>
      </c>
      <c r="BE338" s="145">
        <f>IF(N338="základní",J338,0)</f>
        <v>0</v>
      </c>
      <c r="BF338" s="145">
        <f>IF(N338="snížená",J338,0)</f>
        <v>0</v>
      </c>
      <c r="BG338" s="145">
        <f>IF(N338="zákl. přenesená",J338,0)</f>
        <v>0</v>
      </c>
      <c r="BH338" s="145">
        <f>IF(N338="sníž. přenesená",J338,0)</f>
        <v>0</v>
      </c>
      <c r="BI338" s="145">
        <f>IF(N338="nulová",J338,0)</f>
        <v>0</v>
      </c>
      <c r="BJ338" s="18" t="s">
        <v>23</v>
      </c>
      <c r="BK338" s="145">
        <f>ROUND(I338*H338,2)</f>
        <v>0</v>
      </c>
      <c r="BL338" s="18" t="s">
        <v>155</v>
      </c>
      <c r="BM338" s="144" t="s">
        <v>413</v>
      </c>
    </row>
    <row r="339" spans="2:65" s="12" customFormat="1" ht="11.25">
      <c r="B339" s="150"/>
      <c r="D339" s="151" t="s">
        <v>159</v>
      </c>
      <c r="E339" s="152" t="s">
        <v>36</v>
      </c>
      <c r="F339" s="153" t="s">
        <v>160</v>
      </c>
      <c r="H339" s="152" t="s">
        <v>36</v>
      </c>
      <c r="I339" s="154"/>
      <c r="L339" s="150"/>
      <c r="M339" s="155"/>
      <c r="T339" s="156"/>
      <c r="AT339" s="152" t="s">
        <v>159</v>
      </c>
      <c r="AU339" s="152" t="s">
        <v>90</v>
      </c>
      <c r="AV339" s="12" t="s">
        <v>23</v>
      </c>
      <c r="AW339" s="12" t="s">
        <v>43</v>
      </c>
      <c r="AX339" s="12" t="s">
        <v>82</v>
      </c>
      <c r="AY339" s="152" t="s">
        <v>148</v>
      </c>
    </row>
    <row r="340" spans="2:65" s="12" customFormat="1" ht="11.25">
      <c r="B340" s="150"/>
      <c r="D340" s="151" t="s">
        <v>159</v>
      </c>
      <c r="E340" s="152" t="s">
        <v>36</v>
      </c>
      <c r="F340" s="153" t="s">
        <v>414</v>
      </c>
      <c r="H340" s="152" t="s">
        <v>36</v>
      </c>
      <c r="I340" s="154"/>
      <c r="L340" s="150"/>
      <c r="M340" s="155"/>
      <c r="T340" s="156"/>
      <c r="AT340" s="152" t="s">
        <v>159</v>
      </c>
      <c r="AU340" s="152" t="s">
        <v>90</v>
      </c>
      <c r="AV340" s="12" t="s">
        <v>23</v>
      </c>
      <c r="AW340" s="12" t="s">
        <v>43</v>
      </c>
      <c r="AX340" s="12" t="s">
        <v>82</v>
      </c>
      <c r="AY340" s="152" t="s">
        <v>148</v>
      </c>
    </row>
    <row r="341" spans="2:65" s="13" customFormat="1" ht="11.25">
      <c r="B341" s="157"/>
      <c r="D341" s="151" t="s">
        <v>159</v>
      </c>
      <c r="E341" s="158" t="s">
        <v>36</v>
      </c>
      <c r="F341" s="159" t="s">
        <v>415</v>
      </c>
      <c r="H341" s="160">
        <v>9.4030000000000005</v>
      </c>
      <c r="I341" s="161"/>
      <c r="L341" s="157"/>
      <c r="M341" s="162"/>
      <c r="T341" s="163"/>
      <c r="AT341" s="158" t="s">
        <v>159</v>
      </c>
      <c r="AU341" s="158" t="s">
        <v>90</v>
      </c>
      <c r="AV341" s="13" t="s">
        <v>90</v>
      </c>
      <c r="AW341" s="13" t="s">
        <v>43</v>
      </c>
      <c r="AX341" s="13" t="s">
        <v>82</v>
      </c>
      <c r="AY341" s="158" t="s">
        <v>148</v>
      </c>
    </row>
    <row r="342" spans="2:65" s="12" customFormat="1" ht="11.25">
      <c r="B342" s="150"/>
      <c r="D342" s="151" t="s">
        <v>159</v>
      </c>
      <c r="E342" s="152" t="s">
        <v>36</v>
      </c>
      <c r="F342" s="153" t="s">
        <v>296</v>
      </c>
      <c r="H342" s="152" t="s">
        <v>36</v>
      </c>
      <c r="I342" s="154"/>
      <c r="L342" s="150"/>
      <c r="M342" s="155"/>
      <c r="T342" s="156"/>
      <c r="AT342" s="152" t="s">
        <v>159</v>
      </c>
      <c r="AU342" s="152" t="s">
        <v>90</v>
      </c>
      <c r="AV342" s="12" t="s">
        <v>23</v>
      </c>
      <c r="AW342" s="12" t="s">
        <v>43</v>
      </c>
      <c r="AX342" s="12" t="s">
        <v>82</v>
      </c>
      <c r="AY342" s="152" t="s">
        <v>148</v>
      </c>
    </row>
    <row r="343" spans="2:65" s="12" customFormat="1" ht="11.25">
      <c r="B343" s="150"/>
      <c r="D343" s="151" t="s">
        <v>159</v>
      </c>
      <c r="E343" s="152" t="s">
        <v>36</v>
      </c>
      <c r="F343" s="153" t="s">
        <v>294</v>
      </c>
      <c r="H343" s="152" t="s">
        <v>36</v>
      </c>
      <c r="I343" s="154"/>
      <c r="L343" s="150"/>
      <c r="M343" s="155"/>
      <c r="T343" s="156"/>
      <c r="AT343" s="152" t="s">
        <v>159</v>
      </c>
      <c r="AU343" s="152" t="s">
        <v>90</v>
      </c>
      <c r="AV343" s="12" t="s">
        <v>23</v>
      </c>
      <c r="AW343" s="12" t="s">
        <v>43</v>
      </c>
      <c r="AX343" s="12" t="s">
        <v>82</v>
      </c>
      <c r="AY343" s="152" t="s">
        <v>148</v>
      </c>
    </row>
    <row r="344" spans="2:65" s="13" customFormat="1" ht="11.25">
      <c r="B344" s="157"/>
      <c r="D344" s="151" t="s">
        <v>159</v>
      </c>
      <c r="E344" s="158" t="s">
        <v>36</v>
      </c>
      <c r="F344" s="159" t="s">
        <v>297</v>
      </c>
      <c r="H344" s="160">
        <v>3.956</v>
      </c>
      <c r="I344" s="161"/>
      <c r="L344" s="157"/>
      <c r="M344" s="162"/>
      <c r="T344" s="163"/>
      <c r="AT344" s="158" t="s">
        <v>159</v>
      </c>
      <c r="AU344" s="158" t="s">
        <v>90</v>
      </c>
      <c r="AV344" s="13" t="s">
        <v>90</v>
      </c>
      <c r="AW344" s="13" t="s">
        <v>43</v>
      </c>
      <c r="AX344" s="13" t="s">
        <v>82</v>
      </c>
      <c r="AY344" s="158" t="s">
        <v>148</v>
      </c>
    </row>
    <row r="345" spans="2:65" s="14" customFormat="1" ht="11.25">
      <c r="B345" s="164"/>
      <c r="D345" s="151" t="s">
        <v>159</v>
      </c>
      <c r="E345" s="165" t="s">
        <v>36</v>
      </c>
      <c r="F345" s="166" t="s">
        <v>167</v>
      </c>
      <c r="H345" s="167">
        <v>13.359</v>
      </c>
      <c r="I345" s="168"/>
      <c r="L345" s="164"/>
      <c r="M345" s="169"/>
      <c r="T345" s="170"/>
      <c r="AT345" s="165" t="s">
        <v>159</v>
      </c>
      <c r="AU345" s="165" t="s">
        <v>90</v>
      </c>
      <c r="AV345" s="14" t="s">
        <v>155</v>
      </c>
      <c r="AW345" s="14" t="s">
        <v>43</v>
      </c>
      <c r="AX345" s="14" t="s">
        <v>23</v>
      </c>
      <c r="AY345" s="165" t="s">
        <v>148</v>
      </c>
    </row>
    <row r="346" spans="2:65" s="1" customFormat="1" ht="16.5" customHeight="1">
      <c r="B346" s="34"/>
      <c r="C346" s="171" t="s">
        <v>416</v>
      </c>
      <c r="D346" s="171" t="s">
        <v>238</v>
      </c>
      <c r="E346" s="172" t="s">
        <v>417</v>
      </c>
      <c r="F346" s="173" t="s">
        <v>418</v>
      </c>
      <c r="G346" s="174" t="s">
        <v>367</v>
      </c>
      <c r="H346" s="175">
        <v>1499.1869999999999</v>
      </c>
      <c r="I346" s="176"/>
      <c r="J346" s="177">
        <f>ROUND(I346*H346,2)</f>
        <v>0</v>
      </c>
      <c r="K346" s="173" t="s">
        <v>154</v>
      </c>
      <c r="L346" s="178"/>
      <c r="M346" s="179" t="s">
        <v>36</v>
      </c>
      <c r="N346" s="180" t="s">
        <v>53</v>
      </c>
      <c r="P346" s="142">
        <f>O346*H346</f>
        <v>0</v>
      </c>
      <c r="Q346" s="142">
        <v>4.1000000000000003E-3</v>
      </c>
      <c r="R346" s="142">
        <f>Q346*H346</f>
        <v>6.1466666999999999</v>
      </c>
      <c r="S346" s="142">
        <v>0</v>
      </c>
      <c r="T346" s="143">
        <f>S346*H346</f>
        <v>0</v>
      </c>
      <c r="AR346" s="144" t="s">
        <v>210</v>
      </c>
      <c r="AT346" s="144" t="s">
        <v>238</v>
      </c>
      <c r="AU346" s="144" t="s">
        <v>90</v>
      </c>
      <c r="AY346" s="18" t="s">
        <v>148</v>
      </c>
      <c r="BE346" s="145">
        <f>IF(N346="základní",J346,0)</f>
        <v>0</v>
      </c>
      <c r="BF346" s="145">
        <f>IF(N346="snížená",J346,0)</f>
        <v>0</v>
      </c>
      <c r="BG346" s="145">
        <f>IF(N346="zákl. přenesená",J346,0)</f>
        <v>0</v>
      </c>
      <c r="BH346" s="145">
        <f>IF(N346="sníž. přenesená",J346,0)</f>
        <v>0</v>
      </c>
      <c r="BI346" s="145">
        <f>IF(N346="nulová",J346,0)</f>
        <v>0</v>
      </c>
      <c r="BJ346" s="18" t="s">
        <v>23</v>
      </c>
      <c r="BK346" s="145">
        <f>ROUND(I346*H346,2)</f>
        <v>0</v>
      </c>
      <c r="BL346" s="18" t="s">
        <v>155</v>
      </c>
      <c r="BM346" s="144" t="s">
        <v>419</v>
      </c>
    </row>
    <row r="347" spans="2:65" s="12" customFormat="1" ht="11.25">
      <c r="B347" s="150"/>
      <c r="D347" s="151" t="s">
        <v>159</v>
      </c>
      <c r="E347" s="152" t="s">
        <v>36</v>
      </c>
      <c r="F347" s="153" t="s">
        <v>296</v>
      </c>
      <c r="H347" s="152" t="s">
        <v>36</v>
      </c>
      <c r="I347" s="154"/>
      <c r="L347" s="150"/>
      <c r="M347" s="155"/>
      <c r="T347" s="156"/>
      <c r="AT347" s="152" t="s">
        <v>159</v>
      </c>
      <c r="AU347" s="152" t="s">
        <v>90</v>
      </c>
      <c r="AV347" s="12" t="s">
        <v>23</v>
      </c>
      <c r="AW347" s="12" t="s">
        <v>43</v>
      </c>
      <c r="AX347" s="12" t="s">
        <v>82</v>
      </c>
      <c r="AY347" s="152" t="s">
        <v>148</v>
      </c>
    </row>
    <row r="348" spans="2:65" s="12" customFormat="1" ht="11.25">
      <c r="B348" s="150"/>
      <c r="D348" s="151" t="s">
        <v>159</v>
      </c>
      <c r="E348" s="152" t="s">
        <v>36</v>
      </c>
      <c r="F348" s="153" t="s">
        <v>294</v>
      </c>
      <c r="H348" s="152" t="s">
        <v>36</v>
      </c>
      <c r="I348" s="154"/>
      <c r="L348" s="150"/>
      <c r="M348" s="155"/>
      <c r="T348" s="156"/>
      <c r="AT348" s="152" t="s">
        <v>159</v>
      </c>
      <c r="AU348" s="152" t="s">
        <v>90</v>
      </c>
      <c r="AV348" s="12" t="s">
        <v>23</v>
      </c>
      <c r="AW348" s="12" t="s">
        <v>43</v>
      </c>
      <c r="AX348" s="12" t="s">
        <v>82</v>
      </c>
      <c r="AY348" s="152" t="s">
        <v>148</v>
      </c>
    </row>
    <row r="349" spans="2:65" s="13" customFormat="1" ht="11.25">
      <c r="B349" s="157"/>
      <c r="D349" s="151" t="s">
        <v>159</v>
      </c>
      <c r="E349" s="158" t="s">
        <v>36</v>
      </c>
      <c r="F349" s="159" t="s">
        <v>420</v>
      </c>
      <c r="H349" s="160">
        <v>1499.1869999999999</v>
      </c>
      <c r="I349" s="161"/>
      <c r="L349" s="157"/>
      <c r="M349" s="162"/>
      <c r="T349" s="163"/>
      <c r="AT349" s="158" t="s">
        <v>159</v>
      </c>
      <c r="AU349" s="158" t="s">
        <v>90</v>
      </c>
      <c r="AV349" s="13" t="s">
        <v>90</v>
      </c>
      <c r="AW349" s="13" t="s">
        <v>43</v>
      </c>
      <c r="AX349" s="13" t="s">
        <v>82</v>
      </c>
      <c r="AY349" s="158" t="s">
        <v>148</v>
      </c>
    </row>
    <row r="350" spans="2:65" s="14" customFormat="1" ht="11.25">
      <c r="B350" s="164"/>
      <c r="D350" s="151" t="s">
        <v>159</v>
      </c>
      <c r="E350" s="165" t="s">
        <v>36</v>
      </c>
      <c r="F350" s="166" t="s">
        <v>167</v>
      </c>
      <c r="H350" s="167">
        <v>1499.1869999999999</v>
      </c>
      <c r="I350" s="168"/>
      <c r="L350" s="164"/>
      <c r="M350" s="169"/>
      <c r="T350" s="170"/>
      <c r="AT350" s="165" t="s">
        <v>159</v>
      </c>
      <c r="AU350" s="165" t="s">
        <v>90</v>
      </c>
      <c r="AV350" s="14" t="s">
        <v>155</v>
      </c>
      <c r="AW350" s="14" t="s">
        <v>43</v>
      </c>
      <c r="AX350" s="14" t="s">
        <v>23</v>
      </c>
      <c r="AY350" s="165" t="s">
        <v>148</v>
      </c>
    </row>
    <row r="351" spans="2:65" s="1" customFormat="1" ht="24.2" customHeight="1">
      <c r="B351" s="34"/>
      <c r="C351" s="133" t="s">
        <v>421</v>
      </c>
      <c r="D351" s="133" t="s">
        <v>150</v>
      </c>
      <c r="E351" s="134" t="s">
        <v>422</v>
      </c>
      <c r="F351" s="135" t="s">
        <v>423</v>
      </c>
      <c r="G351" s="136" t="s">
        <v>170</v>
      </c>
      <c r="H351" s="137">
        <v>7.0519999999999996</v>
      </c>
      <c r="I351" s="138"/>
      <c r="J351" s="139">
        <f>ROUND(I351*H351,2)</f>
        <v>0</v>
      </c>
      <c r="K351" s="135" t="s">
        <v>36</v>
      </c>
      <c r="L351" s="34"/>
      <c r="M351" s="140" t="s">
        <v>36</v>
      </c>
      <c r="N351" s="141" t="s">
        <v>53</v>
      </c>
      <c r="P351" s="142">
        <f>O351*H351</f>
        <v>0</v>
      </c>
      <c r="Q351" s="142">
        <v>0.50375000000000003</v>
      </c>
      <c r="R351" s="142">
        <f>Q351*H351</f>
        <v>3.5524450000000001</v>
      </c>
      <c r="S351" s="142">
        <v>1.95</v>
      </c>
      <c r="T351" s="143">
        <f>S351*H351</f>
        <v>13.751399999999999</v>
      </c>
      <c r="AR351" s="144" t="s">
        <v>155</v>
      </c>
      <c r="AT351" s="144" t="s">
        <v>150</v>
      </c>
      <c r="AU351" s="144" t="s">
        <v>90</v>
      </c>
      <c r="AY351" s="18" t="s">
        <v>148</v>
      </c>
      <c r="BE351" s="145">
        <f>IF(N351="základní",J351,0)</f>
        <v>0</v>
      </c>
      <c r="BF351" s="145">
        <f>IF(N351="snížená",J351,0)</f>
        <v>0</v>
      </c>
      <c r="BG351" s="145">
        <f>IF(N351="zákl. přenesená",J351,0)</f>
        <v>0</v>
      </c>
      <c r="BH351" s="145">
        <f>IF(N351="sníž. přenesená",J351,0)</f>
        <v>0</v>
      </c>
      <c r="BI351" s="145">
        <f>IF(N351="nulová",J351,0)</f>
        <v>0</v>
      </c>
      <c r="BJ351" s="18" t="s">
        <v>23</v>
      </c>
      <c r="BK351" s="145">
        <f>ROUND(I351*H351,2)</f>
        <v>0</v>
      </c>
      <c r="BL351" s="18" t="s">
        <v>155</v>
      </c>
      <c r="BM351" s="144" t="s">
        <v>424</v>
      </c>
    </row>
    <row r="352" spans="2:65" s="12" customFormat="1" ht="11.25">
      <c r="B352" s="150"/>
      <c r="D352" s="151" t="s">
        <v>159</v>
      </c>
      <c r="E352" s="152" t="s">
        <v>36</v>
      </c>
      <c r="F352" s="153" t="s">
        <v>160</v>
      </c>
      <c r="H352" s="152" t="s">
        <v>36</v>
      </c>
      <c r="I352" s="154"/>
      <c r="L352" s="150"/>
      <c r="M352" s="155"/>
      <c r="T352" s="156"/>
      <c r="AT352" s="152" t="s">
        <v>159</v>
      </c>
      <c r="AU352" s="152" t="s">
        <v>90</v>
      </c>
      <c r="AV352" s="12" t="s">
        <v>23</v>
      </c>
      <c r="AW352" s="12" t="s">
        <v>43</v>
      </c>
      <c r="AX352" s="12" t="s">
        <v>82</v>
      </c>
      <c r="AY352" s="152" t="s">
        <v>148</v>
      </c>
    </row>
    <row r="353" spans="2:65" s="12" customFormat="1" ht="11.25">
      <c r="B353" s="150"/>
      <c r="D353" s="151" t="s">
        <v>159</v>
      </c>
      <c r="E353" s="152" t="s">
        <v>36</v>
      </c>
      <c r="F353" s="153" t="s">
        <v>425</v>
      </c>
      <c r="H353" s="152" t="s">
        <v>36</v>
      </c>
      <c r="I353" s="154"/>
      <c r="L353" s="150"/>
      <c r="M353" s="155"/>
      <c r="T353" s="156"/>
      <c r="AT353" s="152" t="s">
        <v>159</v>
      </c>
      <c r="AU353" s="152" t="s">
        <v>90</v>
      </c>
      <c r="AV353" s="12" t="s">
        <v>23</v>
      </c>
      <c r="AW353" s="12" t="s">
        <v>43</v>
      </c>
      <c r="AX353" s="12" t="s">
        <v>82</v>
      </c>
      <c r="AY353" s="152" t="s">
        <v>148</v>
      </c>
    </row>
    <row r="354" spans="2:65" s="13" customFormat="1" ht="11.25">
      <c r="B354" s="157"/>
      <c r="D354" s="151" t="s">
        <v>159</v>
      </c>
      <c r="E354" s="158" t="s">
        <v>36</v>
      </c>
      <c r="F354" s="159" t="s">
        <v>426</v>
      </c>
      <c r="H354" s="160">
        <v>7.0519999999999996</v>
      </c>
      <c r="I354" s="161"/>
      <c r="L354" s="157"/>
      <c r="M354" s="162"/>
      <c r="T354" s="163"/>
      <c r="AT354" s="158" t="s">
        <v>159</v>
      </c>
      <c r="AU354" s="158" t="s">
        <v>90</v>
      </c>
      <c r="AV354" s="13" t="s">
        <v>90</v>
      </c>
      <c r="AW354" s="13" t="s">
        <v>43</v>
      </c>
      <c r="AX354" s="13" t="s">
        <v>82</v>
      </c>
      <c r="AY354" s="158" t="s">
        <v>148</v>
      </c>
    </row>
    <row r="355" spans="2:65" s="14" customFormat="1" ht="11.25">
      <c r="B355" s="164"/>
      <c r="D355" s="151" t="s">
        <v>159</v>
      </c>
      <c r="E355" s="165" t="s">
        <v>36</v>
      </c>
      <c r="F355" s="166" t="s">
        <v>167</v>
      </c>
      <c r="H355" s="167">
        <v>7.0519999999999996</v>
      </c>
      <c r="I355" s="168"/>
      <c r="L355" s="164"/>
      <c r="M355" s="169"/>
      <c r="T355" s="170"/>
      <c r="AT355" s="165" t="s">
        <v>159</v>
      </c>
      <c r="AU355" s="165" t="s">
        <v>90</v>
      </c>
      <c r="AV355" s="14" t="s">
        <v>155</v>
      </c>
      <c r="AW355" s="14" t="s">
        <v>43</v>
      </c>
      <c r="AX355" s="14" t="s">
        <v>23</v>
      </c>
      <c r="AY355" s="165" t="s">
        <v>148</v>
      </c>
    </row>
    <row r="356" spans="2:65" s="1" customFormat="1" ht="24.2" customHeight="1">
      <c r="B356" s="34"/>
      <c r="C356" s="133" t="s">
        <v>427</v>
      </c>
      <c r="D356" s="133" t="s">
        <v>150</v>
      </c>
      <c r="E356" s="134" t="s">
        <v>428</v>
      </c>
      <c r="F356" s="135" t="s">
        <v>429</v>
      </c>
      <c r="G356" s="136" t="s">
        <v>170</v>
      </c>
      <c r="H356" s="137">
        <v>0.55100000000000005</v>
      </c>
      <c r="I356" s="138"/>
      <c r="J356" s="139">
        <f>ROUND(I356*H356,2)</f>
        <v>0</v>
      </c>
      <c r="K356" s="135" t="s">
        <v>36</v>
      </c>
      <c r="L356" s="34"/>
      <c r="M356" s="140" t="s">
        <v>36</v>
      </c>
      <c r="N356" s="141" t="s">
        <v>53</v>
      </c>
      <c r="P356" s="142">
        <f>O356*H356</f>
        <v>0</v>
      </c>
      <c r="Q356" s="142">
        <v>0.50375000000000003</v>
      </c>
      <c r="R356" s="142">
        <f>Q356*H356</f>
        <v>0.27756625000000001</v>
      </c>
      <c r="S356" s="142">
        <v>1.95</v>
      </c>
      <c r="T356" s="143">
        <f>S356*H356</f>
        <v>1.0744500000000001</v>
      </c>
      <c r="AR356" s="144" t="s">
        <v>155</v>
      </c>
      <c r="AT356" s="144" t="s">
        <v>150</v>
      </c>
      <c r="AU356" s="144" t="s">
        <v>90</v>
      </c>
      <c r="AY356" s="18" t="s">
        <v>148</v>
      </c>
      <c r="BE356" s="145">
        <f>IF(N356="základní",J356,0)</f>
        <v>0</v>
      </c>
      <c r="BF356" s="145">
        <f>IF(N356="snížená",J356,0)</f>
        <v>0</v>
      </c>
      <c r="BG356" s="145">
        <f>IF(N356="zákl. přenesená",J356,0)</f>
        <v>0</v>
      </c>
      <c r="BH356" s="145">
        <f>IF(N356="sníž. přenesená",J356,0)</f>
        <v>0</v>
      </c>
      <c r="BI356" s="145">
        <f>IF(N356="nulová",J356,0)</f>
        <v>0</v>
      </c>
      <c r="BJ356" s="18" t="s">
        <v>23</v>
      </c>
      <c r="BK356" s="145">
        <f>ROUND(I356*H356,2)</f>
        <v>0</v>
      </c>
      <c r="BL356" s="18" t="s">
        <v>155</v>
      </c>
      <c r="BM356" s="144" t="s">
        <v>430</v>
      </c>
    </row>
    <row r="357" spans="2:65" s="12" customFormat="1" ht="11.25">
      <c r="B357" s="150"/>
      <c r="D357" s="151" t="s">
        <v>159</v>
      </c>
      <c r="E357" s="152" t="s">
        <v>36</v>
      </c>
      <c r="F357" s="153" t="s">
        <v>293</v>
      </c>
      <c r="H357" s="152" t="s">
        <v>36</v>
      </c>
      <c r="I357" s="154"/>
      <c r="L357" s="150"/>
      <c r="M357" s="155"/>
      <c r="T357" s="156"/>
      <c r="AT357" s="152" t="s">
        <v>159</v>
      </c>
      <c r="AU357" s="152" t="s">
        <v>90</v>
      </c>
      <c r="AV357" s="12" t="s">
        <v>23</v>
      </c>
      <c r="AW357" s="12" t="s">
        <v>43</v>
      </c>
      <c r="AX357" s="12" t="s">
        <v>82</v>
      </c>
      <c r="AY357" s="152" t="s">
        <v>148</v>
      </c>
    </row>
    <row r="358" spans="2:65" s="12" customFormat="1" ht="11.25">
      <c r="B358" s="150"/>
      <c r="D358" s="151" t="s">
        <v>159</v>
      </c>
      <c r="E358" s="152" t="s">
        <v>36</v>
      </c>
      <c r="F358" s="153" t="s">
        <v>294</v>
      </c>
      <c r="H358" s="152" t="s">
        <v>36</v>
      </c>
      <c r="I358" s="154"/>
      <c r="L358" s="150"/>
      <c r="M358" s="155"/>
      <c r="T358" s="156"/>
      <c r="AT358" s="152" t="s">
        <v>159</v>
      </c>
      <c r="AU358" s="152" t="s">
        <v>90</v>
      </c>
      <c r="AV358" s="12" t="s">
        <v>23</v>
      </c>
      <c r="AW358" s="12" t="s">
        <v>43</v>
      </c>
      <c r="AX358" s="12" t="s">
        <v>82</v>
      </c>
      <c r="AY358" s="152" t="s">
        <v>148</v>
      </c>
    </row>
    <row r="359" spans="2:65" s="13" customFormat="1" ht="11.25">
      <c r="B359" s="157"/>
      <c r="D359" s="151" t="s">
        <v>159</v>
      </c>
      <c r="E359" s="158" t="s">
        <v>36</v>
      </c>
      <c r="F359" s="159" t="s">
        <v>431</v>
      </c>
      <c r="H359" s="160">
        <v>0.55100000000000005</v>
      </c>
      <c r="I359" s="161"/>
      <c r="L359" s="157"/>
      <c r="M359" s="162"/>
      <c r="T359" s="163"/>
      <c r="AT359" s="158" t="s">
        <v>159</v>
      </c>
      <c r="AU359" s="158" t="s">
        <v>90</v>
      </c>
      <c r="AV359" s="13" t="s">
        <v>90</v>
      </c>
      <c r="AW359" s="13" t="s">
        <v>43</v>
      </c>
      <c r="AX359" s="13" t="s">
        <v>82</v>
      </c>
      <c r="AY359" s="158" t="s">
        <v>148</v>
      </c>
    </row>
    <row r="360" spans="2:65" s="14" customFormat="1" ht="11.25">
      <c r="B360" s="164"/>
      <c r="D360" s="151" t="s">
        <v>159</v>
      </c>
      <c r="E360" s="165" t="s">
        <v>36</v>
      </c>
      <c r="F360" s="166" t="s">
        <v>167</v>
      </c>
      <c r="H360" s="167">
        <v>0.55100000000000005</v>
      </c>
      <c r="I360" s="168"/>
      <c r="L360" s="164"/>
      <c r="M360" s="169"/>
      <c r="T360" s="170"/>
      <c r="AT360" s="165" t="s">
        <v>159</v>
      </c>
      <c r="AU360" s="165" t="s">
        <v>90</v>
      </c>
      <c r="AV360" s="14" t="s">
        <v>155</v>
      </c>
      <c r="AW360" s="14" t="s">
        <v>43</v>
      </c>
      <c r="AX360" s="14" t="s">
        <v>23</v>
      </c>
      <c r="AY360" s="165" t="s">
        <v>148</v>
      </c>
    </row>
    <row r="361" spans="2:65" s="11" customFormat="1" ht="22.9" customHeight="1">
      <c r="B361" s="121"/>
      <c r="D361" s="122" t="s">
        <v>81</v>
      </c>
      <c r="E361" s="131" t="s">
        <v>432</v>
      </c>
      <c r="F361" s="131" t="s">
        <v>433</v>
      </c>
      <c r="I361" s="124"/>
      <c r="J361" s="132">
        <f>BK361</f>
        <v>0</v>
      </c>
      <c r="L361" s="121"/>
      <c r="M361" s="126"/>
      <c r="P361" s="127">
        <f>SUM(P362:P373)</f>
        <v>0</v>
      </c>
      <c r="R361" s="127">
        <f>SUM(R362:R373)</f>
        <v>0</v>
      </c>
      <c r="T361" s="128">
        <f>SUM(T362:T373)</f>
        <v>0</v>
      </c>
      <c r="AR361" s="122" t="s">
        <v>23</v>
      </c>
      <c r="AT361" s="129" t="s">
        <v>81</v>
      </c>
      <c r="AU361" s="129" t="s">
        <v>23</v>
      </c>
      <c r="AY361" s="122" t="s">
        <v>148</v>
      </c>
      <c r="BK361" s="130">
        <f>SUM(BK362:BK373)</f>
        <v>0</v>
      </c>
    </row>
    <row r="362" spans="2:65" s="1" customFormat="1" ht="24.2" customHeight="1">
      <c r="B362" s="34"/>
      <c r="C362" s="133" t="s">
        <v>434</v>
      </c>
      <c r="D362" s="133" t="s">
        <v>150</v>
      </c>
      <c r="E362" s="134" t="s">
        <v>435</v>
      </c>
      <c r="F362" s="135" t="s">
        <v>436</v>
      </c>
      <c r="G362" s="136" t="s">
        <v>205</v>
      </c>
      <c r="H362" s="137">
        <v>139.04900000000001</v>
      </c>
      <c r="I362" s="138"/>
      <c r="J362" s="139">
        <f>ROUND(I362*H362,2)</f>
        <v>0</v>
      </c>
      <c r="K362" s="135" t="s">
        <v>154</v>
      </c>
      <c r="L362" s="34"/>
      <c r="M362" s="140" t="s">
        <v>36</v>
      </c>
      <c r="N362" s="141" t="s">
        <v>53</v>
      </c>
      <c r="P362" s="142">
        <f>O362*H362</f>
        <v>0</v>
      </c>
      <c r="Q362" s="142">
        <v>0</v>
      </c>
      <c r="R362" s="142">
        <f>Q362*H362</f>
        <v>0</v>
      </c>
      <c r="S362" s="142">
        <v>0</v>
      </c>
      <c r="T362" s="143">
        <f>S362*H362</f>
        <v>0</v>
      </c>
      <c r="AR362" s="144" t="s">
        <v>155</v>
      </c>
      <c r="AT362" s="144" t="s">
        <v>150</v>
      </c>
      <c r="AU362" s="144" t="s">
        <v>90</v>
      </c>
      <c r="AY362" s="18" t="s">
        <v>148</v>
      </c>
      <c r="BE362" s="145">
        <f>IF(N362="základní",J362,0)</f>
        <v>0</v>
      </c>
      <c r="BF362" s="145">
        <f>IF(N362="snížená",J362,0)</f>
        <v>0</v>
      </c>
      <c r="BG362" s="145">
        <f>IF(N362="zákl. přenesená",J362,0)</f>
        <v>0</v>
      </c>
      <c r="BH362" s="145">
        <f>IF(N362="sníž. přenesená",J362,0)</f>
        <v>0</v>
      </c>
      <c r="BI362" s="145">
        <f>IF(N362="nulová",J362,0)</f>
        <v>0</v>
      </c>
      <c r="BJ362" s="18" t="s">
        <v>23</v>
      </c>
      <c r="BK362" s="145">
        <f>ROUND(I362*H362,2)</f>
        <v>0</v>
      </c>
      <c r="BL362" s="18" t="s">
        <v>155</v>
      </c>
      <c r="BM362" s="144" t="s">
        <v>437</v>
      </c>
    </row>
    <row r="363" spans="2:65" s="1" customFormat="1" ht="11.25">
      <c r="B363" s="34"/>
      <c r="D363" s="146" t="s">
        <v>157</v>
      </c>
      <c r="F363" s="147" t="s">
        <v>438</v>
      </c>
      <c r="I363" s="148"/>
      <c r="L363" s="34"/>
      <c r="M363" s="149"/>
      <c r="T363" s="55"/>
      <c r="AT363" s="18" t="s">
        <v>157</v>
      </c>
      <c r="AU363" s="18" t="s">
        <v>90</v>
      </c>
    </row>
    <row r="364" spans="2:65" s="1" customFormat="1" ht="37.9" customHeight="1">
      <c r="B364" s="34"/>
      <c r="C364" s="133" t="s">
        <v>439</v>
      </c>
      <c r="D364" s="133" t="s">
        <v>150</v>
      </c>
      <c r="E364" s="134" t="s">
        <v>440</v>
      </c>
      <c r="F364" s="135" t="s">
        <v>441</v>
      </c>
      <c r="G364" s="136" t="s">
        <v>205</v>
      </c>
      <c r="H364" s="137">
        <v>1251.441</v>
      </c>
      <c r="I364" s="138"/>
      <c r="J364" s="139">
        <f>ROUND(I364*H364,2)</f>
        <v>0</v>
      </c>
      <c r="K364" s="135" t="s">
        <v>154</v>
      </c>
      <c r="L364" s="34"/>
      <c r="M364" s="140" t="s">
        <v>36</v>
      </c>
      <c r="N364" s="141" t="s">
        <v>53</v>
      </c>
      <c r="P364" s="142">
        <f>O364*H364</f>
        <v>0</v>
      </c>
      <c r="Q364" s="142">
        <v>0</v>
      </c>
      <c r="R364" s="142">
        <f>Q364*H364</f>
        <v>0</v>
      </c>
      <c r="S364" s="142">
        <v>0</v>
      </c>
      <c r="T364" s="143">
        <f>S364*H364</f>
        <v>0</v>
      </c>
      <c r="AR364" s="144" t="s">
        <v>155</v>
      </c>
      <c r="AT364" s="144" t="s">
        <v>150</v>
      </c>
      <c r="AU364" s="144" t="s">
        <v>90</v>
      </c>
      <c r="AY364" s="18" t="s">
        <v>148</v>
      </c>
      <c r="BE364" s="145">
        <f>IF(N364="základní",J364,0)</f>
        <v>0</v>
      </c>
      <c r="BF364" s="145">
        <f>IF(N364="snížená",J364,0)</f>
        <v>0</v>
      </c>
      <c r="BG364" s="145">
        <f>IF(N364="zákl. přenesená",J364,0)</f>
        <v>0</v>
      </c>
      <c r="BH364" s="145">
        <f>IF(N364="sníž. přenesená",J364,0)</f>
        <v>0</v>
      </c>
      <c r="BI364" s="145">
        <f>IF(N364="nulová",J364,0)</f>
        <v>0</v>
      </c>
      <c r="BJ364" s="18" t="s">
        <v>23</v>
      </c>
      <c r="BK364" s="145">
        <f>ROUND(I364*H364,2)</f>
        <v>0</v>
      </c>
      <c r="BL364" s="18" t="s">
        <v>155</v>
      </c>
      <c r="BM364" s="144" t="s">
        <v>442</v>
      </c>
    </row>
    <row r="365" spans="2:65" s="1" customFormat="1" ht="11.25">
      <c r="B365" s="34"/>
      <c r="D365" s="146" t="s">
        <v>157</v>
      </c>
      <c r="F365" s="147" t="s">
        <v>443</v>
      </c>
      <c r="I365" s="148"/>
      <c r="L365" s="34"/>
      <c r="M365" s="149"/>
      <c r="T365" s="55"/>
      <c r="AT365" s="18" t="s">
        <v>157</v>
      </c>
      <c r="AU365" s="18" t="s">
        <v>90</v>
      </c>
    </row>
    <row r="366" spans="2:65" s="13" customFormat="1" ht="11.25">
      <c r="B366" s="157"/>
      <c r="D366" s="151" t="s">
        <v>159</v>
      </c>
      <c r="F366" s="159" t="s">
        <v>444</v>
      </c>
      <c r="H366" s="160">
        <v>1251.441</v>
      </c>
      <c r="I366" s="161"/>
      <c r="L366" s="157"/>
      <c r="M366" s="162"/>
      <c r="T366" s="163"/>
      <c r="AT366" s="158" t="s">
        <v>159</v>
      </c>
      <c r="AU366" s="158" t="s">
        <v>90</v>
      </c>
      <c r="AV366" s="13" t="s">
        <v>90</v>
      </c>
      <c r="AW366" s="13" t="s">
        <v>4</v>
      </c>
      <c r="AX366" s="13" t="s">
        <v>23</v>
      </c>
      <c r="AY366" s="158" t="s">
        <v>148</v>
      </c>
    </row>
    <row r="367" spans="2:65" s="1" customFormat="1" ht="21.75" customHeight="1">
      <c r="B367" s="34"/>
      <c r="C367" s="133" t="s">
        <v>445</v>
      </c>
      <c r="D367" s="133" t="s">
        <v>150</v>
      </c>
      <c r="E367" s="134" t="s">
        <v>446</v>
      </c>
      <c r="F367" s="135" t="s">
        <v>447</v>
      </c>
      <c r="G367" s="136" t="s">
        <v>205</v>
      </c>
      <c r="H367" s="137">
        <v>139.04900000000001</v>
      </c>
      <c r="I367" s="138"/>
      <c r="J367" s="139">
        <f>ROUND(I367*H367,2)</f>
        <v>0</v>
      </c>
      <c r="K367" s="135" t="s">
        <v>154</v>
      </c>
      <c r="L367" s="34"/>
      <c r="M367" s="140" t="s">
        <v>36</v>
      </c>
      <c r="N367" s="141" t="s">
        <v>53</v>
      </c>
      <c r="P367" s="142">
        <f>O367*H367</f>
        <v>0</v>
      </c>
      <c r="Q367" s="142">
        <v>0</v>
      </c>
      <c r="R367" s="142">
        <f>Q367*H367</f>
        <v>0</v>
      </c>
      <c r="S367" s="142">
        <v>0</v>
      </c>
      <c r="T367" s="143">
        <f>S367*H367</f>
        <v>0</v>
      </c>
      <c r="AR367" s="144" t="s">
        <v>155</v>
      </c>
      <c r="AT367" s="144" t="s">
        <v>150</v>
      </c>
      <c r="AU367" s="144" t="s">
        <v>90</v>
      </c>
      <c r="AY367" s="18" t="s">
        <v>148</v>
      </c>
      <c r="BE367" s="145">
        <f>IF(N367="základní",J367,0)</f>
        <v>0</v>
      </c>
      <c r="BF367" s="145">
        <f>IF(N367="snížená",J367,0)</f>
        <v>0</v>
      </c>
      <c r="BG367" s="145">
        <f>IF(N367="zákl. přenesená",J367,0)</f>
        <v>0</v>
      </c>
      <c r="BH367" s="145">
        <f>IF(N367="sníž. přenesená",J367,0)</f>
        <v>0</v>
      </c>
      <c r="BI367" s="145">
        <f>IF(N367="nulová",J367,0)</f>
        <v>0</v>
      </c>
      <c r="BJ367" s="18" t="s">
        <v>23</v>
      </c>
      <c r="BK367" s="145">
        <f>ROUND(I367*H367,2)</f>
        <v>0</v>
      </c>
      <c r="BL367" s="18" t="s">
        <v>155</v>
      </c>
      <c r="BM367" s="144" t="s">
        <v>448</v>
      </c>
    </row>
    <row r="368" spans="2:65" s="1" customFormat="1" ht="11.25">
      <c r="B368" s="34"/>
      <c r="D368" s="146" t="s">
        <v>157</v>
      </c>
      <c r="F368" s="147" t="s">
        <v>449</v>
      </c>
      <c r="I368" s="148"/>
      <c r="L368" s="34"/>
      <c r="M368" s="149"/>
      <c r="T368" s="55"/>
      <c r="AT368" s="18" t="s">
        <v>157</v>
      </c>
      <c r="AU368" s="18" t="s">
        <v>90</v>
      </c>
    </row>
    <row r="369" spans="2:65" s="1" customFormat="1" ht="24.2" customHeight="1">
      <c r="B369" s="34"/>
      <c r="C369" s="133" t="s">
        <v>450</v>
      </c>
      <c r="D369" s="133" t="s">
        <v>150</v>
      </c>
      <c r="E369" s="134" t="s">
        <v>451</v>
      </c>
      <c r="F369" s="135" t="s">
        <v>452</v>
      </c>
      <c r="G369" s="136" t="s">
        <v>205</v>
      </c>
      <c r="H369" s="137">
        <v>2641.931</v>
      </c>
      <c r="I369" s="138"/>
      <c r="J369" s="139">
        <f>ROUND(I369*H369,2)</f>
        <v>0</v>
      </c>
      <c r="K369" s="135" t="s">
        <v>154</v>
      </c>
      <c r="L369" s="34"/>
      <c r="M369" s="140" t="s">
        <v>36</v>
      </c>
      <c r="N369" s="141" t="s">
        <v>53</v>
      </c>
      <c r="P369" s="142">
        <f>O369*H369</f>
        <v>0</v>
      </c>
      <c r="Q369" s="142">
        <v>0</v>
      </c>
      <c r="R369" s="142">
        <f>Q369*H369</f>
        <v>0</v>
      </c>
      <c r="S369" s="142">
        <v>0</v>
      </c>
      <c r="T369" s="143">
        <f>S369*H369</f>
        <v>0</v>
      </c>
      <c r="AR369" s="144" t="s">
        <v>155</v>
      </c>
      <c r="AT369" s="144" t="s">
        <v>150</v>
      </c>
      <c r="AU369" s="144" t="s">
        <v>90</v>
      </c>
      <c r="AY369" s="18" t="s">
        <v>148</v>
      </c>
      <c r="BE369" s="145">
        <f>IF(N369="základní",J369,0)</f>
        <v>0</v>
      </c>
      <c r="BF369" s="145">
        <f>IF(N369="snížená",J369,0)</f>
        <v>0</v>
      </c>
      <c r="BG369" s="145">
        <f>IF(N369="zákl. přenesená",J369,0)</f>
        <v>0</v>
      </c>
      <c r="BH369" s="145">
        <f>IF(N369="sníž. přenesená",J369,0)</f>
        <v>0</v>
      </c>
      <c r="BI369" s="145">
        <f>IF(N369="nulová",J369,0)</f>
        <v>0</v>
      </c>
      <c r="BJ369" s="18" t="s">
        <v>23</v>
      </c>
      <c r="BK369" s="145">
        <f>ROUND(I369*H369,2)</f>
        <v>0</v>
      </c>
      <c r="BL369" s="18" t="s">
        <v>155</v>
      </c>
      <c r="BM369" s="144" t="s">
        <v>453</v>
      </c>
    </row>
    <row r="370" spans="2:65" s="1" customFormat="1" ht="11.25">
      <c r="B370" s="34"/>
      <c r="D370" s="146" t="s">
        <v>157</v>
      </c>
      <c r="F370" s="147" t="s">
        <v>454</v>
      </c>
      <c r="I370" s="148"/>
      <c r="L370" s="34"/>
      <c r="M370" s="149"/>
      <c r="T370" s="55"/>
      <c r="AT370" s="18" t="s">
        <v>157</v>
      </c>
      <c r="AU370" s="18" t="s">
        <v>90</v>
      </c>
    </row>
    <row r="371" spans="2:65" s="13" customFormat="1" ht="11.25">
      <c r="B371" s="157"/>
      <c r="D371" s="151" t="s">
        <v>159</v>
      </c>
      <c r="F371" s="159" t="s">
        <v>455</v>
      </c>
      <c r="H371" s="160">
        <v>2641.931</v>
      </c>
      <c r="I371" s="161"/>
      <c r="L371" s="157"/>
      <c r="M371" s="162"/>
      <c r="T371" s="163"/>
      <c r="AT371" s="158" t="s">
        <v>159</v>
      </c>
      <c r="AU371" s="158" t="s">
        <v>90</v>
      </c>
      <c r="AV371" s="13" t="s">
        <v>90</v>
      </c>
      <c r="AW371" s="13" t="s">
        <v>4</v>
      </c>
      <c r="AX371" s="13" t="s">
        <v>23</v>
      </c>
      <c r="AY371" s="158" t="s">
        <v>148</v>
      </c>
    </row>
    <row r="372" spans="2:65" s="1" customFormat="1" ht="24.2" customHeight="1">
      <c r="B372" s="34"/>
      <c r="C372" s="133" t="s">
        <v>456</v>
      </c>
      <c r="D372" s="133" t="s">
        <v>150</v>
      </c>
      <c r="E372" s="134" t="s">
        <v>457</v>
      </c>
      <c r="F372" s="135" t="s">
        <v>458</v>
      </c>
      <c r="G372" s="136" t="s">
        <v>205</v>
      </c>
      <c r="H372" s="137">
        <v>139.04900000000001</v>
      </c>
      <c r="I372" s="138"/>
      <c r="J372" s="139">
        <f>ROUND(I372*H372,2)</f>
        <v>0</v>
      </c>
      <c r="K372" s="135" t="s">
        <v>154</v>
      </c>
      <c r="L372" s="34"/>
      <c r="M372" s="140" t="s">
        <v>36</v>
      </c>
      <c r="N372" s="141" t="s">
        <v>53</v>
      </c>
      <c r="P372" s="142">
        <f>O372*H372</f>
        <v>0</v>
      </c>
      <c r="Q372" s="142">
        <v>0</v>
      </c>
      <c r="R372" s="142">
        <f>Q372*H372</f>
        <v>0</v>
      </c>
      <c r="S372" s="142">
        <v>0</v>
      </c>
      <c r="T372" s="143">
        <f>S372*H372</f>
        <v>0</v>
      </c>
      <c r="AR372" s="144" t="s">
        <v>155</v>
      </c>
      <c r="AT372" s="144" t="s">
        <v>150</v>
      </c>
      <c r="AU372" s="144" t="s">
        <v>90</v>
      </c>
      <c r="AY372" s="18" t="s">
        <v>148</v>
      </c>
      <c r="BE372" s="145">
        <f>IF(N372="základní",J372,0)</f>
        <v>0</v>
      </c>
      <c r="BF372" s="145">
        <f>IF(N372="snížená",J372,0)</f>
        <v>0</v>
      </c>
      <c r="BG372" s="145">
        <f>IF(N372="zákl. přenesená",J372,0)</f>
        <v>0</v>
      </c>
      <c r="BH372" s="145">
        <f>IF(N372="sníž. přenesená",J372,0)</f>
        <v>0</v>
      </c>
      <c r="BI372" s="145">
        <f>IF(N372="nulová",J372,0)</f>
        <v>0</v>
      </c>
      <c r="BJ372" s="18" t="s">
        <v>23</v>
      </c>
      <c r="BK372" s="145">
        <f>ROUND(I372*H372,2)</f>
        <v>0</v>
      </c>
      <c r="BL372" s="18" t="s">
        <v>155</v>
      </c>
      <c r="BM372" s="144" t="s">
        <v>459</v>
      </c>
    </row>
    <row r="373" spans="2:65" s="1" customFormat="1" ht="11.25">
      <c r="B373" s="34"/>
      <c r="D373" s="146" t="s">
        <v>157</v>
      </c>
      <c r="F373" s="147" t="s">
        <v>460</v>
      </c>
      <c r="I373" s="148"/>
      <c r="L373" s="34"/>
      <c r="M373" s="149"/>
      <c r="T373" s="55"/>
      <c r="AT373" s="18" t="s">
        <v>157</v>
      </c>
      <c r="AU373" s="18" t="s">
        <v>90</v>
      </c>
    </row>
    <row r="374" spans="2:65" s="11" customFormat="1" ht="22.9" customHeight="1">
      <c r="B374" s="121"/>
      <c r="D374" s="122" t="s">
        <v>81</v>
      </c>
      <c r="E374" s="131" t="s">
        <v>461</v>
      </c>
      <c r="F374" s="131" t="s">
        <v>462</v>
      </c>
      <c r="I374" s="124"/>
      <c r="J374" s="132">
        <f>BK374</f>
        <v>0</v>
      </c>
      <c r="L374" s="121"/>
      <c r="M374" s="126"/>
      <c r="P374" s="127">
        <f>SUM(P375:P376)</f>
        <v>0</v>
      </c>
      <c r="R374" s="127">
        <f>SUM(R375:R376)</f>
        <v>0</v>
      </c>
      <c r="T374" s="128">
        <f>SUM(T375:T376)</f>
        <v>0</v>
      </c>
      <c r="AR374" s="122" t="s">
        <v>23</v>
      </c>
      <c r="AT374" s="129" t="s">
        <v>81</v>
      </c>
      <c r="AU374" s="129" t="s">
        <v>23</v>
      </c>
      <c r="AY374" s="122" t="s">
        <v>148</v>
      </c>
      <c r="BK374" s="130">
        <f>SUM(BK375:BK376)</f>
        <v>0</v>
      </c>
    </row>
    <row r="375" spans="2:65" s="1" customFormat="1" ht="37.9" customHeight="1">
      <c r="B375" s="34"/>
      <c r="C375" s="133" t="s">
        <v>463</v>
      </c>
      <c r="D375" s="133" t="s">
        <v>150</v>
      </c>
      <c r="E375" s="134" t="s">
        <v>464</v>
      </c>
      <c r="F375" s="135" t="s">
        <v>465</v>
      </c>
      <c r="G375" s="136" t="s">
        <v>205</v>
      </c>
      <c r="H375" s="137">
        <v>121.761</v>
      </c>
      <c r="I375" s="138"/>
      <c r="J375" s="139">
        <f>ROUND(I375*H375,2)</f>
        <v>0</v>
      </c>
      <c r="K375" s="135" t="s">
        <v>154</v>
      </c>
      <c r="L375" s="34"/>
      <c r="M375" s="140" t="s">
        <v>36</v>
      </c>
      <c r="N375" s="141" t="s">
        <v>53</v>
      </c>
      <c r="P375" s="142">
        <f>O375*H375</f>
        <v>0</v>
      </c>
      <c r="Q375" s="142">
        <v>0</v>
      </c>
      <c r="R375" s="142">
        <f>Q375*H375</f>
        <v>0</v>
      </c>
      <c r="S375" s="142">
        <v>0</v>
      </c>
      <c r="T375" s="143">
        <f>S375*H375</f>
        <v>0</v>
      </c>
      <c r="AR375" s="144" t="s">
        <v>155</v>
      </c>
      <c r="AT375" s="144" t="s">
        <v>150</v>
      </c>
      <c r="AU375" s="144" t="s">
        <v>90</v>
      </c>
      <c r="AY375" s="18" t="s">
        <v>148</v>
      </c>
      <c r="BE375" s="145">
        <f>IF(N375="základní",J375,0)</f>
        <v>0</v>
      </c>
      <c r="BF375" s="145">
        <f>IF(N375="snížená",J375,0)</f>
        <v>0</v>
      </c>
      <c r="BG375" s="145">
        <f>IF(N375="zákl. přenesená",J375,0)</f>
        <v>0</v>
      </c>
      <c r="BH375" s="145">
        <f>IF(N375="sníž. přenesená",J375,0)</f>
        <v>0</v>
      </c>
      <c r="BI375" s="145">
        <f>IF(N375="nulová",J375,0)</f>
        <v>0</v>
      </c>
      <c r="BJ375" s="18" t="s">
        <v>23</v>
      </c>
      <c r="BK375" s="145">
        <f>ROUND(I375*H375,2)</f>
        <v>0</v>
      </c>
      <c r="BL375" s="18" t="s">
        <v>155</v>
      </c>
      <c r="BM375" s="144" t="s">
        <v>466</v>
      </c>
    </row>
    <row r="376" spans="2:65" s="1" customFormat="1" ht="11.25">
      <c r="B376" s="34"/>
      <c r="D376" s="146" t="s">
        <v>157</v>
      </c>
      <c r="F376" s="147" t="s">
        <v>467</v>
      </c>
      <c r="I376" s="148"/>
      <c r="L376" s="34"/>
      <c r="M376" s="149"/>
      <c r="T376" s="55"/>
      <c r="AT376" s="18" t="s">
        <v>157</v>
      </c>
      <c r="AU376" s="18" t="s">
        <v>90</v>
      </c>
    </row>
    <row r="377" spans="2:65" s="11" customFormat="1" ht="25.9" customHeight="1">
      <c r="B377" s="121"/>
      <c r="D377" s="122" t="s">
        <v>81</v>
      </c>
      <c r="E377" s="123" t="s">
        <v>468</v>
      </c>
      <c r="F377" s="123" t="s">
        <v>469</v>
      </c>
      <c r="I377" s="124"/>
      <c r="J377" s="125">
        <f>BK377</f>
        <v>0</v>
      </c>
      <c r="L377" s="121"/>
      <c r="M377" s="126"/>
      <c r="P377" s="127">
        <f>P378+P387</f>
        <v>0</v>
      </c>
      <c r="R377" s="127">
        <f>R378+R387</f>
        <v>0.5879335200000001</v>
      </c>
      <c r="T377" s="128">
        <f>T378+T387</f>
        <v>0</v>
      </c>
      <c r="AR377" s="122" t="s">
        <v>90</v>
      </c>
      <c r="AT377" s="129" t="s">
        <v>81</v>
      </c>
      <c r="AU377" s="129" t="s">
        <v>82</v>
      </c>
      <c r="AY377" s="122" t="s">
        <v>148</v>
      </c>
      <c r="BK377" s="130">
        <f>BK378+BK387</f>
        <v>0</v>
      </c>
    </row>
    <row r="378" spans="2:65" s="11" customFormat="1" ht="22.9" customHeight="1">
      <c r="B378" s="121"/>
      <c r="D378" s="122" t="s">
        <v>81</v>
      </c>
      <c r="E378" s="131" t="s">
        <v>470</v>
      </c>
      <c r="F378" s="131" t="s">
        <v>471</v>
      </c>
      <c r="I378" s="124"/>
      <c r="J378" s="132">
        <f>BK378</f>
        <v>0</v>
      </c>
      <c r="L378" s="121"/>
      <c r="M378" s="126"/>
      <c r="P378" s="127">
        <f>SUM(P379:P386)</f>
        <v>0</v>
      </c>
      <c r="R378" s="127">
        <f>SUM(R379:R386)</f>
        <v>7.8439200000000014E-2</v>
      </c>
      <c r="T378" s="128">
        <f>SUM(T379:T386)</f>
        <v>0</v>
      </c>
      <c r="AR378" s="122" t="s">
        <v>90</v>
      </c>
      <c r="AT378" s="129" t="s">
        <v>81</v>
      </c>
      <c r="AU378" s="129" t="s">
        <v>23</v>
      </c>
      <c r="AY378" s="122" t="s">
        <v>148</v>
      </c>
      <c r="BK378" s="130">
        <f>SUM(BK379:BK386)</f>
        <v>0</v>
      </c>
    </row>
    <row r="379" spans="2:65" s="1" customFormat="1" ht="24.2" customHeight="1">
      <c r="B379" s="34"/>
      <c r="C379" s="133" t="s">
        <v>472</v>
      </c>
      <c r="D379" s="133" t="s">
        <v>150</v>
      </c>
      <c r="E379" s="134" t="s">
        <v>473</v>
      </c>
      <c r="F379" s="135" t="s">
        <v>474</v>
      </c>
      <c r="G379" s="136" t="s">
        <v>153</v>
      </c>
      <c r="H379" s="137">
        <v>98.049000000000007</v>
      </c>
      <c r="I379" s="138"/>
      <c r="J379" s="139">
        <f>ROUND(I379*H379,2)</f>
        <v>0</v>
      </c>
      <c r="K379" s="135" t="s">
        <v>154</v>
      </c>
      <c r="L379" s="34"/>
      <c r="M379" s="140" t="s">
        <v>36</v>
      </c>
      <c r="N379" s="141" t="s">
        <v>53</v>
      </c>
      <c r="P379" s="142">
        <f>O379*H379</f>
        <v>0</v>
      </c>
      <c r="Q379" s="142">
        <v>8.0000000000000004E-4</v>
      </c>
      <c r="R379" s="142">
        <f>Q379*H379</f>
        <v>7.8439200000000014E-2</v>
      </c>
      <c r="S379" s="142">
        <v>0</v>
      </c>
      <c r="T379" s="143">
        <f>S379*H379</f>
        <v>0</v>
      </c>
      <c r="AR379" s="144" t="s">
        <v>265</v>
      </c>
      <c r="AT379" s="144" t="s">
        <v>150</v>
      </c>
      <c r="AU379" s="144" t="s">
        <v>90</v>
      </c>
      <c r="AY379" s="18" t="s">
        <v>148</v>
      </c>
      <c r="BE379" s="145">
        <f>IF(N379="základní",J379,0)</f>
        <v>0</v>
      </c>
      <c r="BF379" s="145">
        <f>IF(N379="snížená",J379,0)</f>
        <v>0</v>
      </c>
      <c r="BG379" s="145">
        <f>IF(N379="zákl. přenesená",J379,0)</f>
        <v>0</v>
      </c>
      <c r="BH379" s="145">
        <f>IF(N379="sníž. přenesená",J379,0)</f>
        <v>0</v>
      </c>
      <c r="BI379" s="145">
        <f>IF(N379="nulová",J379,0)</f>
        <v>0</v>
      </c>
      <c r="BJ379" s="18" t="s">
        <v>23</v>
      </c>
      <c r="BK379" s="145">
        <f>ROUND(I379*H379,2)</f>
        <v>0</v>
      </c>
      <c r="BL379" s="18" t="s">
        <v>265</v>
      </c>
      <c r="BM379" s="144" t="s">
        <v>475</v>
      </c>
    </row>
    <row r="380" spans="2:65" s="1" customFormat="1" ht="11.25">
      <c r="B380" s="34"/>
      <c r="D380" s="146" t="s">
        <v>157</v>
      </c>
      <c r="F380" s="147" t="s">
        <v>476</v>
      </c>
      <c r="I380" s="148"/>
      <c r="L380" s="34"/>
      <c r="M380" s="149"/>
      <c r="T380" s="55"/>
      <c r="AT380" s="18" t="s">
        <v>157</v>
      </c>
      <c r="AU380" s="18" t="s">
        <v>90</v>
      </c>
    </row>
    <row r="381" spans="2:65" s="12" customFormat="1" ht="11.25">
      <c r="B381" s="150"/>
      <c r="D381" s="151" t="s">
        <v>159</v>
      </c>
      <c r="E381" s="152" t="s">
        <v>36</v>
      </c>
      <c r="F381" s="153" t="s">
        <v>160</v>
      </c>
      <c r="H381" s="152" t="s">
        <v>36</v>
      </c>
      <c r="I381" s="154"/>
      <c r="L381" s="150"/>
      <c r="M381" s="155"/>
      <c r="T381" s="156"/>
      <c r="AT381" s="152" t="s">
        <v>159</v>
      </c>
      <c r="AU381" s="152" t="s">
        <v>90</v>
      </c>
      <c r="AV381" s="12" t="s">
        <v>23</v>
      </c>
      <c r="AW381" s="12" t="s">
        <v>43</v>
      </c>
      <c r="AX381" s="12" t="s">
        <v>82</v>
      </c>
      <c r="AY381" s="152" t="s">
        <v>148</v>
      </c>
    </row>
    <row r="382" spans="2:65" s="12" customFormat="1" ht="11.25">
      <c r="B382" s="150"/>
      <c r="D382" s="151" t="s">
        <v>159</v>
      </c>
      <c r="E382" s="152" t="s">
        <v>36</v>
      </c>
      <c r="F382" s="153" t="s">
        <v>161</v>
      </c>
      <c r="H382" s="152" t="s">
        <v>36</v>
      </c>
      <c r="I382" s="154"/>
      <c r="L382" s="150"/>
      <c r="M382" s="155"/>
      <c r="T382" s="156"/>
      <c r="AT382" s="152" t="s">
        <v>159</v>
      </c>
      <c r="AU382" s="152" t="s">
        <v>90</v>
      </c>
      <c r="AV382" s="12" t="s">
        <v>23</v>
      </c>
      <c r="AW382" s="12" t="s">
        <v>43</v>
      </c>
      <c r="AX382" s="12" t="s">
        <v>82</v>
      </c>
      <c r="AY382" s="152" t="s">
        <v>148</v>
      </c>
    </row>
    <row r="383" spans="2:65" s="13" customFormat="1" ht="11.25">
      <c r="B383" s="157"/>
      <c r="D383" s="151" t="s">
        <v>159</v>
      </c>
      <c r="E383" s="158" t="s">
        <v>36</v>
      </c>
      <c r="F383" s="159" t="s">
        <v>477</v>
      </c>
      <c r="H383" s="160">
        <v>98.049000000000007</v>
      </c>
      <c r="I383" s="161"/>
      <c r="L383" s="157"/>
      <c r="M383" s="162"/>
      <c r="T383" s="163"/>
      <c r="AT383" s="158" t="s">
        <v>159</v>
      </c>
      <c r="AU383" s="158" t="s">
        <v>90</v>
      </c>
      <c r="AV383" s="13" t="s">
        <v>90</v>
      </c>
      <c r="AW383" s="13" t="s">
        <v>43</v>
      </c>
      <c r="AX383" s="13" t="s">
        <v>82</v>
      </c>
      <c r="AY383" s="158" t="s">
        <v>148</v>
      </c>
    </row>
    <row r="384" spans="2:65" s="14" customFormat="1" ht="11.25">
      <c r="B384" s="164"/>
      <c r="D384" s="151" t="s">
        <v>159</v>
      </c>
      <c r="E384" s="165" t="s">
        <v>36</v>
      </c>
      <c r="F384" s="166" t="s">
        <v>167</v>
      </c>
      <c r="H384" s="167">
        <v>98.049000000000007</v>
      </c>
      <c r="I384" s="168"/>
      <c r="L384" s="164"/>
      <c r="M384" s="169"/>
      <c r="T384" s="170"/>
      <c r="AT384" s="165" t="s">
        <v>159</v>
      </c>
      <c r="AU384" s="165" t="s">
        <v>90</v>
      </c>
      <c r="AV384" s="14" t="s">
        <v>155</v>
      </c>
      <c r="AW384" s="14" t="s">
        <v>43</v>
      </c>
      <c r="AX384" s="14" t="s">
        <v>23</v>
      </c>
      <c r="AY384" s="165" t="s">
        <v>148</v>
      </c>
    </row>
    <row r="385" spans="2:65" s="1" customFormat="1" ht="24.2" customHeight="1">
      <c r="B385" s="34"/>
      <c r="C385" s="133" t="s">
        <v>478</v>
      </c>
      <c r="D385" s="133" t="s">
        <v>150</v>
      </c>
      <c r="E385" s="134" t="s">
        <v>479</v>
      </c>
      <c r="F385" s="135" t="s">
        <v>480</v>
      </c>
      <c r="G385" s="136" t="s">
        <v>205</v>
      </c>
      <c r="H385" s="137">
        <v>7.8E-2</v>
      </c>
      <c r="I385" s="138"/>
      <c r="J385" s="139">
        <f>ROUND(I385*H385,2)</f>
        <v>0</v>
      </c>
      <c r="K385" s="135" t="s">
        <v>154</v>
      </c>
      <c r="L385" s="34"/>
      <c r="M385" s="140" t="s">
        <v>36</v>
      </c>
      <c r="N385" s="141" t="s">
        <v>53</v>
      </c>
      <c r="P385" s="142">
        <f>O385*H385</f>
        <v>0</v>
      </c>
      <c r="Q385" s="142">
        <v>0</v>
      </c>
      <c r="R385" s="142">
        <f>Q385*H385</f>
        <v>0</v>
      </c>
      <c r="S385" s="142">
        <v>0</v>
      </c>
      <c r="T385" s="143">
        <f>S385*H385</f>
        <v>0</v>
      </c>
      <c r="AR385" s="144" t="s">
        <v>265</v>
      </c>
      <c r="AT385" s="144" t="s">
        <v>150</v>
      </c>
      <c r="AU385" s="144" t="s">
        <v>90</v>
      </c>
      <c r="AY385" s="18" t="s">
        <v>148</v>
      </c>
      <c r="BE385" s="145">
        <f>IF(N385="základní",J385,0)</f>
        <v>0</v>
      </c>
      <c r="BF385" s="145">
        <f>IF(N385="snížená",J385,0)</f>
        <v>0</v>
      </c>
      <c r="BG385" s="145">
        <f>IF(N385="zákl. přenesená",J385,0)</f>
        <v>0</v>
      </c>
      <c r="BH385" s="145">
        <f>IF(N385="sníž. přenesená",J385,0)</f>
        <v>0</v>
      </c>
      <c r="BI385" s="145">
        <f>IF(N385="nulová",J385,0)</f>
        <v>0</v>
      </c>
      <c r="BJ385" s="18" t="s">
        <v>23</v>
      </c>
      <c r="BK385" s="145">
        <f>ROUND(I385*H385,2)</f>
        <v>0</v>
      </c>
      <c r="BL385" s="18" t="s">
        <v>265</v>
      </c>
      <c r="BM385" s="144" t="s">
        <v>481</v>
      </c>
    </row>
    <row r="386" spans="2:65" s="1" customFormat="1" ht="11.25">
      <c r="B386" s="34"/>
      <c r="D386" s="146" t="s">
        <v>157</v>
      </c>
      <c r="F386" s="147" t="s">
        <v>482</v>
      </c>
      <c r="I386" s="148"/>
      <c r="L386" s="34"/>
      <c r="M386" s="149"/>
      <c r="T386" s="55"/>
      <c r="AT386" s="18" t="s">
        <v>157</v>
      </c>
      <c r="AU386" s="18" t="s">
        <v>90</v>
      </c>
    </row>
    <row r="387" spans="2:65" s="11" customFormat="1" ht="22.9" customHeight="1">
      <c r="B387" s="121"/>
      <c r="D387" s="122" t="s">
        <v>81</v>
      </c>
      <c r="E387" s="131" t="s">
        <v>483</v>
      </c>
      <c r="F387" s="131" t="s">
        <v>484</v>
      </c>
      <c r="I387" s="124"/>
      <c r="J387" s="132">
        <f>BK387</f>
        <v>0</v>
      </c>
      <c r="L387" s="121"/>
      <c r="M387" s="126"/>
      <c r="P387" s="127">
        <f>SUM(P388:P411)</f>
        <v>0</v>
      </c>
      <c r="R387" s="127">
        <f>SUM(R388:R411)</f>
        <v>0.50949432000000006</v>
      </c>
      <c r="T387" s="128">
        <f>SUM(T388:T411)</f>
        <v>0</v>
      </c>
      <c r="AR387" s="122" t="s">
        <v>90</v>
      </c>
      <c r="AT387" s="129" t="s">
        <v>81</v>
      </c>
      <c r="AU387" s="129" t="s">
        <v>23</v>
      </c>
      <c r="AY387" s="122" t="s">
        <v>148</v>
      </c>
      <c r="BK387" s="130">
        <f>SUM(BK388:BK411)</f>
        <v>0</v>
      </c>
    </row>
    <row r="388" spans="2:65" s="1" customFormat="1" ht="24.2" customHeight="1">
      <c r="B388" s="34"/>
      <c r="C388" s="133" t="s">
        <v>485</v>
      </c>
      <c r="D388" s="133" t="s">
        <v>150</v>
      </c>
      <c r="E388" s="134" t="s">
        <v>486</v>
      </c>
      <c r="F388" s="135" t="s">
        <v>487</v>
      </c>
      <c r="G388" s="136" t="s">
        <v>153</v>
      </c>
      <c r="H388" s="137">
        <v>217.61500000000001</v>
      </c>
      <c r="I388" s="138"/>
      <c r="J388" s="139">
        <f>ROUND(I388*H388,2)</f>
        <v>0</v>
      </c>
      <c r="K388" s="135" t="s">
        <v>36</v>
      </c>
      <c r="L388" s="34"/>
      <c r="M388" s="140" t="s">
        <v>36</v>
      </c>
      <c r="N388" s="141" t="s">
        <v>53</v>
      </c>
      <c r="P388" s="142">
        <f>O388*H388</f>
        <v>0</v>
      </c>
      <c r="Q388" s="142">
        <v>7.2000000000000005E-4</v>
      </c>
      <c r="R388" s="142">
        <f>Q388*H388</f>
        <v>0.15668280000000001</v>
      </c>
      <c r="S388" s="142">
        <v>0</v>
      </c>
      <c r="T388" s="143">
        <f>S388*H388</f>
        <v>0</v>
      </c>
      <c r="AR388" s="144" t="s">
        <v>265</v>
      </c>
      <c r="AT388" s="144" t="s">
        <v>150</v>
      </c>
      <c r="AU388" s="144" t="s">
        <v>90</v>
      </c>
      <c r="AY388" s="18" t="s">
        <v>148</v>
      </c>
      <c r="BE388" s="145">
        <f>IF(N388="základní",J388,0)</f>
        <v>0</v>
      </c>
      <c r="BF388" s="145">
        <f>IF(N388="snížená",J388,0)</f>
        <v>0</v>
      </c>
      <c r="BG388" s="145">
        <f>IF(N388="zákl. přenesená",J388,0)</f>
        <v>0</v>
      </c>
      <c r="BH388" s="145">
        <f>IF(N388="sníž. přenesená",J388,0)</f>
        <v>0</v>
      </c>
      <c r="BI388" s="145">
        <f>IF(N388="nulová",J388,0)</f>
        <v>0</v>
      </c>
      <c r="BJ388" s="18" t="s">
        <v>23</v>
      </c>
      <c r="BK388" s="145">
        <f>ROUND(I388*H388,2)</f>
        <v>0</v>
      </c>
      <c r="BL388" s="18" t="s">
        <v>265</v>
      </c>
      <c r="BM388" s="144" t="s">
        <v>488</v>
      </c>
    </row>
    <row r="389" spans="2:65" s="12" customFormat="1" ht="11.25">
      <c r="B389" s="150"/>
      <c r="D389" s="151" t="s">
        <v>159</v>
      </c>
      <c r="E389" s="152" t="s">
        <v>36</v>
      </c>
      <c r="F389" s="153" t="s">
        <v>489</v>
      </c>
      <c r="H389" s="152" t="s">
        <v>36</v>
      </c>
      <c r="I389" s="154"/>
      <c r="L389" s="150"/>
      <c r="M389" s="155"/>
      <c r="T389" s="156"/>
      <c r="AT389" s="152" t="s">
        <v>159</v>
      </c>
      <c r="AU389" s="152" t="s">
        <v>90</v>
      </c>
      <c r="AV389" s="12" t="s">
        <v>23</v>
      </c>
      <c r="AW389" s="12" t="s">
        <v>43</v>
      </c>
      <c r="AX389" s="12" t="s">
        <v>82</v>
      </c>
      <c r="AY389" s="152" t="s">
        <v>148</v>
      </c>
    </row>
    <row r="390" spans="2:65" s="13" customFormat="1" ht="11.25">
      <c r="B390" s="157"/>
      <c r="D390" s="151" t="s">
        <v>159</v>
      </c>
      <c r="E390" s="158" t="s">
        <v>36</v>
      </c>
      <c r="F390" s="159" t="s">
        <v>490</v>
      </c>
      <c r="H390" s="160">
        <v>133.733</v>
      </c>
      <c r="I390" s="161"/>
      <c r="L390" s="157"/>
      <c r="M390" s="162"/>
      <c r="T390" s="163"/>
      <c r="AT390" s="158" t="s">
        <v>159</v>
      </c>
      <c r="AU390" s="158" t="s">
        <v>90</v>
      </c>
      <c r="AV390" s="13" t="s">
        <v>90</v>
      </c>
      <c r="AW390" s="13" t="s">
        <v>43</v>
      </c>
      <c r="AX390" s="13" t="s">
        <v>82</v>
      </c>
      <c r="AY390" s="158" t="s">
        <v>148</v>
      </c>
    </row>
    <row r="391" spans="2:65" s="12" customFormat="1" ht="11.25">
      <c r="B391" s="150"/>
      <c r="D391" s="151" t="s">
        <v>159</v>
      </c>
      <c r="E391" s="152" t="s">
        <v>36</v>
      </c>
      <c r="F391" s="153" t="s">
        <v>491</v>
      </c>
      <c r="H391" s="152" t="s">
        <v>36</v>
      </c>
      <c r="I391" s="154"/>
      <c r="L391" s="150"/>
      <c r="M391" s="155"/>
      <c r="T391" s="156"/>
      <c r="AT391" s="152" t="s">
        <v>159</v>
      </c>
      <c r="AU391" s="152" t="s">
        <v>90</v>
      </c>
      <c r="AV391" s="12" t="s">
        <v>23</v>
      </c>
      <c r="AW391" s="12" t="s">
        <v>43</v>
      </c>
      <c r="AX391" s="12" t="s">
        <v>82</v>
      </c>
      <c r="AY391" s="152" t="s">
        <v>148</v>
      </c>
    </row>
    <row r="392" spans="2:65" s="12" customFormat="1" ht="11.25">
      <c r="B392" s="150"/>
      <c r="D392" s="151" t="s">
        <v>159</v>
      </c>
      <c r="E392" s="152" t="s">
        <v>36</v>
      </c>
      <c r="F392" s="153" t="s">
        <v>160</v>
      </c>
      <c r="H392" s="152" t="s">
        <v>36</v>
      </c>
      <c r="I392" s="154"/>
      <c r="L392" s="150"/>
      <c r="M392" s="155"/>
      <c r="T392" s="156"/>
      <c r="AT392" s="152" t="s">
        <v>159</v>
      </c>
      <c r="AU392" s="152" t="s">
        <v>90</v>
      </c>
      <c r="AV392" s="12" t="s">
        <v>23</v>
      </c>
      <c r="AW392" s="12" t="s">
        <v>43</v>
      </c>
      <c r="AX392" s="12" t="s">
        <v>82</v>
      </c>
      <c r="AY392" s="152" t="s">
        <v>148</v>
      </c>
    </row>
    <row r="393" spans="2:65" s="12" customFormat="1" ht="11.25">
      <c r="B393" s="150"/>
      <c r="D393" s="151" t="s">
        <v>159</v>
      </c>
      <c r="E393" s="152" t="s">
        <v>36</v>
      </c>
      <c r="F393" s="153" t="s">
        <v>161</v>
      </c>
      <c r="H393" s="152" t="s">
        <v>36</v>
      </c>
      <c r="I393" s="154"/>
      <c r="L393" s="150"/>
      <c r="M393" s="155"/>
      <c r="T393" s="156"/>
      <c r="AT393" s="152" t="s">
        <v>159</v>
      </c>
      <c r="AU393" s="152" t="s">
        <v>90</v>
      </c>
      <c r="AV393" s="12" t="s">
        <v>23</v>
      </c>
      <c r="AW393" s="12" t="s">
        <v>43</v>
      </c>
      <c r="AX393" s="12" t="s">
        <v>82</v>
      </c>
      <c r="AY393" s="152" t="s">
        <v>148</v>
      </c>
    </row>
    <row r="394" spans="2:65" s="13" customFormat="1" ht="11.25">
      <c r="B394" s="157"/>
      <c r="D394" s="151" t="s">
        <v>159</v>
      </c>
      <c r="E394" s="158" t="s">
        <v>36</v>
      </c>
      <c r="F394" s="159" t="s">
        <v>492</v>
      </c>
      <c r="H394" s="160">
        <v>41.603000000000002</v>
      </c>
      <c r="I394" s="161"/>
      <c r="L394" s="157"/>
      <c r="M394" s="162"/>
      <c r="T394" s="163"/>
      <c r="AT394" s="158" t="s">
        <v>159</v>
      </c>
      <c r="AU394" s="158" t="s">
        <v>90</v>
      </c>
      <c r="AV394" s="13" t="s">
        <v>90</v>
      </c>
      <c r="AW394" s="13" t="s">
        <v>43</v>
      </c>
      <c r="AX394" s="13" t="s">
        <v>82</v>
      </c>
      <c r="AY394" s="158" t="s">
        <v>148</v>
      </c>
    </row>
    <row r="395" spans="2:65" s="12" customFormat="1" ht="11.25">
      <c r="B395" s="150"/>
      <c r="D395" s="151" t="s">
        <v>159</v>
      </c>
      <c r="E395" s="152" t="s">
        <v>36</v>
      </c>
      <c r="F395" s="153" t="s">
        <v>294</v>
      </c>
      <c r="H395" s="152" t="s">
        <v>36</v>
      </c>
      <c r="I395" s="154"/>
      <c r="L395" s="150"/>
      <c r="M395" s="155"/>
      <c r="T395" s="156"/>
      <c r="AT395" s="152" t="s">
        <v>159</v>
      </c>
      <c r="AU395" s="152" t="s">
        <v>90</v>
      </c>
      <c r="AV395" s="12" t="s">
        <v>23</v>
      </c>
      <c r="AW395" s="12" t="s">
        <v>43</v>
      </c>
      <c r="AX395" s="12" t="s">
        <v>82</v>
      </c>
      <c r="AY395" s="152" t="s">
        <v>148</v>
      </c>
    </row>
    <row r="396" spans="2:65" s="13" customFormat="1" ht="11.25">
      <c r="B396" s="157"/>
      <c r="D396" s="151" t="s">
        <v>159</v>
      </c>
      <c r="E396" s="158" t="s">
        <v>36</v>
      </c>
      <c r="F396" s="159" t="s">
        <v>493</v>
      </c>
      <c r="H396" s="160">
        <v>42.279000000000003</v>
      </c>
      <c r="I396" s="161"/>
      <c r="L396" s="157"/>
      <c r="M396" s="162"/>
      <c r="T396" s="163"/>
      <c r="AT396" s="158" t="s">
        <v>159</v>
      </c>
      <c r="AU396" s="158" t="s">
        <v>90</v>
      </c>
      <c r="AV396" s="13" t="s">
        <v>90</v>
      </c>
      <c r="AW396" s="13" t="s">
        <v>43</v>
      </c>
      <c r="AX396" s="13" t="s">
        <v>82</v>
      </c>
      <c r="AY396" s="158" t="s">
        <v>148</v>
      </c>
    </row>
    <row r="397" spans="2:65" s="14" customFormat="1" ht="11.25">
      <c r="B397" s="164"/>
      <c r="D397" s="151" t="s">
        <v>159</v>
      </c>
      <c r="E397" s="165" t="s">
        <v>36</v>
      </c>
      <c r="F397" s="166" t="s">
        <v>167</v>
      </c>
      <c r="H397" s="167">
        <v>217.61500000000001</v>
      </c>
      <c r="I397" s="168"/>
      <c r="L397" s="164"/>
      <c r="M397" s="169"/>
      <c r="T397" s="170"/>
      <c r="AT397" s="165" t="s">
        <v>159</v>
      </c>
      <c r="AU397" s="165" t="s">
        <v>90</v>
      </c>
      <c r="AV397" s="14" t="s">
        <v>155</v>
      </c>
      <c r="AW397" s="14" t="s">
        <v>43</v>
      </c>
      <c r="AX397" s="14" t="s">
        <v>23</v>
      </c>
      <c r="AY397" s="165" t="s">
        <v>148</v>
      </c>
    </row>
    <row r="398" spans="2:65" s="1" customFormat="1" ht="21.75" customHeight="1">
      <c r="B398" s="34"/>
      <c r="C398" s="133" t="s">
        <v>494</v>
      </c>
      <c r="D398" s="133" t="s">
        <v>150</v>
      </c>
      <c r="E398" s="134" t="s">
        <v>495</v>
      </c>
      <c r="F398" s="135" t="s">
        <v>496</v>
      </c>
      <c r="G398" s="136" t="s">
        <v>153</v>
      </c>
      <c r="H398" s="137">
        <v>490.01600000000002</v>
      </c>
      <c r="I398" s="138"/>
      <c r="J398" s="139">
        <f>ROUND(I398*H398,2)</f>
        <v>0</v>
      </c>
      <c r="K398" s="135" t="s">
        <v>36</v>
      </c>
      <c r="L398" s="34"/>
      <c r="M398" s="140" t="s">
        <v>36</v>
      </c>
      <c r="N398" s="141" t="s">
        <v>53</v>
      </c>
      <c r="P398" s="142">
        <f>O398*H398</f>
        <v>0</v>
      </c>
      <c r="Q398" s="142">
        <v>7.2000000000000005E-4</v>
      </c>
      <c r="R398" s="142">
        <f>Q398*H398</f>
        <v>0.35281152000000005</v>
      </c>
      <c r="S398" s="142">
        <v>0</v>
      </c>
      <c r="T398" s="143">
        <f>S398*H398</f>
        <v>0</v>
      </c>
      <c r="AR398" s="144" t="s">
        <v>265</v>
      </c>
      <c r="AT398" s="144" t="s">
        <v>150</v>
      </c>
      <c r="AU398" s="144" t="s">
        <v>90</v>
      </c>
      <c r="AY398" s="18" t="s">
        <v>148</v>
      </c>
      <c r="BE398" s="145">
        <f>IF(N398="základní",J398,0)</f>
        <v>0</v>
      </c>
      <c r="BF398" s="145">
        <f>IF(N398="snížená",J398,0)</f>
        <v>0</v>
      </c>
      <c r="BG398" s="145">
        <f>IF(N398="zákl. přenesená",J398,0)</f>
        <v>0</v>
      </c>
      <c r="BH398" s="145">
        <f>IF(N398="sníž. přenesená",J398,0)</f>
        <v>0</v>
      </c>
      <c r="BI398" s="145">
        <f>IF(N398="nulová",J398,0)</f>
        <v>0</v>
      </c>
      <c r="BJ398" s="18" t="s">
        <v>23</v>
      </c>
      <c r="BK398" s="145">
        <f>ROUND(I398*H398,2)</f>
        <v>0</v>
      </c>
      <c r="BL398" s="18" t="s">
        <v>265</v>
      </c>
      <c r="BM398" s="144" t="s">
        <v>497</v>
      </c>
    </row>
    <row r="399" spans="2:65" s="12" customFormat="1" ht="11.25">
      <c r="B399" s="150"/>
      <c r="D399" s="151" t="s">
        <v>159</v>
      </c>
      <c r="E399" s="152" t="s">
        <v>36</v>
      </c>
      <c r="F399" s="153" t="s">
        <v>315</v>
      </c>
      <c r="H399" s="152" t="s">
        <v>36</v>
      </c>
      <c r="I399" s="154"/>
      <c r="L399" s="150"/>
      <c r="M399" s="155"/>
      <c r="T399" s="156"/>
      <c r="AT399" s="152" t="s">
        <v>159</v>
      </c>
      <c r="AU399" s="152" t="s">
        <v>90</v>
      </c>
      <c r="AV399" s="12" t="s">
        <v>23</v>
      </c>
      <c r="AW399" s="12" t="s">
        <v>43</v>
      </c>
      <c r="AX399" s="12" t="s">
        <v>82</v>
      </c>
      <c r="AY399" s="152" t="s">
        <v>148</v>
      </c>
    </row>
    <row r="400" spans="2:65" s="12" customFormat="1" ht="11.25">
      <c r="B400" s="150"/>
      <c r="D400" s="151" t="s">
        <v>159</v>
      </c>
      <c r="E400" s="152" t="s">
        <v>36</v>
      </c>
      <c r="F400" s="153" t="s">
        <v>161</v>
      </c>
      <c r="H400" s="152" t="s">
        <v>36</v>
      </c>
      <c r="I400" s="154"/>
      <c r="L400" s="150"/>
      <c r="M400" s="155"/>
      <c r="T400" s="156"/>
      <c r="AT400" s="152" t="s">
        <v>159</v>
      </c>
      <c r="AU400" s="152" t="s">
        <v>90</v>
      </c>
      <c r="AV400" s="12" t="s">
        <v>23</v>
      </c>
      <c r="AW400" s="12" t="s">
        <v>43</v>
      </c>
      <c r="AX400" s="12" t="s">
        <v>82</v>
      </c>
      <c r="AY400" s="152" t="s">
        <v>148</v>
      </c>
    </row>
    <row r="401" spans="2:51" s="13" customFormat="1" ht="11.25">
      <c r="B401" s="157"/>
      <c r="D401" s="151" t="s">
        <v>159</v>
      </c>
      <c r="E401" s="158" t="s">
        <v>36</v>
      </c>
      <c r="F401" s="159" t="s">
        <v>316</v>
      </c>
      <c r="H401" s="160">
        <v>213.251</v>
      </c>
      <c r="I401" s="161"/>
      <c r="L401" s="157"/>
      <c r="M401" s="162"/>
      <c r="T401" s="163"/>
      <c r="AT401" s="158" t="s">
        <v>159</v>
      </c>
      <c r="AU401" s="158" t="s">
        <v>90</v>
      </c>
      <c r="AV401" s="13" t="s">
        <v>90</v>
      </c>
      <c r="AW401" s="13" t="s">
        <v>43</v>
      </c>
      <c r="AX401" s="13" t="s">
        <v>82</v>
      </c>
      <c r="AY401" s="158" t="s">
        <v>148</v>
      </c>
    </row>
    <row r="402" spans="2:51" s="13" customFormat="1" ht="11.25">
      <c r="B402" s="157"/>
      <c r="D402" s="151" t="s">
        <v>159</v>
      </c>
      <c r="E402" s="158" t="s">
        <v>36</v>
      </c>
      <c r="F402" s="159" t="s">
        <v>317</v>
      </c>
      <c r="H402" s="160">
        <v>13.624000000000001</v>
      </c>
      <c r="I402" s="161"/>
      <c r="L402" s="157"/>
      <c r="M402" s="162"/>
      <c r="T402" s="163"/>
      <c r="AT402" s="158" t="s">
        <v>159</v>
      </c>
      <c r="AU402" s="158" t="s">
        <v>90</v>
      </c>
      <c r="AV402" s="13" t="s">
        <v>90</v>
      </c>
      <c r="AW402" s="13" t="s">
        <v>43</v>
      </c>
      <c r="AX402" s="13" t="s">
        <v>82</v>
      </c>
      <c r="AY402" s="158" t="s">
        <v>148</v>
      </c>
    </row>
    <row r="403" spans="2:51" s="15" customFormat="1" ht="11.25">
      <c r="B403" s="181"/>
      <c r="D403" s="151" t="s">
        <v>159</v>
      </c>
      <c r="E403" s="182" t="s">
        <v>36</v>
      </c>
      <c r="F403" s="183" t="s">
        <v>318</v>
      </c>
      <c r="H403" s="184">
        <v>226.875</v>
      </c>
      <c r="I403" s="185"/>
      <c r="L403" s="181"/>
      <c r="M403" s="186"/>
      <c r="T403" s="187"/>
      <c r="AT403" s="182" t="s">
        <v>159</v>
      </c>
      <c r="AU403" s="182" t="s">
        <v>90</v>
      </c>
      <c r="AV403" s="15" t="s">
        <v>175</v>
      </c>
      <c r="AW403" s="15" t="s">
        <v>43</v>
      </c>
      <c r="AX403" s="15" t="s">
        <v>82</v>
      </c>
      <c r="AY403" s="182" t="s">
        <v>148</v>
      </c>
    </row>
    <row r="404" spans="2:51" s="12" customFormat="1" ht="11.25">
      <c r="B404" s="150"/>
      <c r="D404" s="151" t="s">
        <v>159</v>
      </c>
      <c r="E404" s="152" t="s">
        <v>36</v>
      </c>
      <c r="F404" s="153" t="s">
        <v>294</v>
      </c>
      <c r="H404" s="152" t="s">
        <v>36</v>
      </c>
      <c r="I404" s="154"/>
      <c r="L404" s="150"/>
      <c r="M404" s="155"/>
      <c r="T404" s="156"/>
      <c r="AT404" s="152" t="s">
        <v>159</v>
      </c>
      <c r="AU404" s="152" t="s">
        <v>90</v>
      </c>
      <c r="AV404" s="12" t="s">
        <v>23</v>
      </c>
      <c r="AW404" s="12" t="s">
        <v>43</v>
      </c>
      <c r="AX404" s="12" t="s">
        <v>82</v>
      </c>
      <c r="AY404" s="152" t="s">
        <v>148</v>
      </c>
    </row>
    <row r="405" spans="2:51" s="13" customFormat="1" ht="11.25">
      <c r="B405" s="157"/>
      <c r="D405" s="151" t="s">
        <v>159</v>
      </c>
      <c r="E405" s="158" t="s">
        <v>36</v>
      </c>
      <c r="F405" s="159" t="s">
        <v>319</v>
      </c>
      <c r="H405" s="160">
        <v>12.416</v>
      </c>
      <c r="I405" s="161"/>
      <c r="L405" s="157"/>
      <c r="M405" s="162"/>
      <c r="T405" s="163"/>
      <c r="AT405" s="158" t="s">
        <v>159</v>
      </c>
      <c r="AU405" s="158" t="s">
        <v>90</v>
      </c>
      <c r="AV405" s="13" t="s">
        <v>90</v>
      </c>
      <c r="AW405" s="13" t="s">
        <v>43</v>
      </c>
      <c r="AX405" s="13" t="s">
        <v>82</v>
      </c>
      <c r="AY405" s="158" t="s">
        <v>148</v>
      </c>
    </row>
    <row r="406" spans="2:51" s="13" customFormat="1" ht="11.25">
      <c r="B406" s="157"/>
      <c r="D406" s="151" t="s">
        <v>159</v>
      </c>
      <c r="E406" s="158" t="s">
        <v>36</v>
      </c>
      <c r="F406" s="159" t="s">
        <v>320</v>
      </c>
      <c r="H406" s="160">
        <v>29.175999999999998</v>
      </c>
      <c r="I406" s="161"/>
      <c r="L406" s="157"/>
      <c r="M406" s="162"/>
      <c r="T406" s="163"/>
      <c r="AT406" s="158" t="s">
        <v>159</v>
      </c>
      <c r="AU406" s="158" t="s">
        <v>90</v>
      </c>
      <c r="AV406" s="13" t="s">
        <v>90</v>
      </c>
      <c r="AW406" s="13" t="s">
        <v>43</v>
      </c>
      <c r="AX406" s="13" t="s">
        <v>82</v>
      </c>
      <c r="AY406" s="158" t="s">
        <v>148</v>
      </c>
    </row>
    <row r="407" spans="2:51" s="13" customFormat="1" ht="11.25">
      <c r="B407" s="157"/>
      <c r="D407" s="151" t="s">
        <v>159</v>
      </c>
      <c r="E407" s="158" t="s">
        <v>36</v>
      </c>
      <c r="F407" s="159" t="s">
        <v>321</v>
      </c>
      <c r="H407" s="160">
        <v>104.291</v>
      </c>
      <c r="I407" s="161"/>
      <c r="L407" s="157"/>
      <c r="M407" s="162"/>
      <c r="T407" s="163"/>
      <c r="AT407" s="158" t="s">
        <v>159</v>
      </c>
      <c r="AU407" s="158" t="s">
        <v>90</v>
      </c>
      <c r="AV407" s="13" t="s">
        <v>90</v>
      </c>
      <c r="AW407" s="13" t="s">
        <v>43</v>
      </c>
      <c r="AX407" s="13" t="s">
        <v>82</v>
      </c>
      <c r="AY407" s="158" t="s">
        <v>148</v>
      </c>
    </row>
    <row r="408" spans="2:51" s="13" customFormat="1" ht="11.25">
      <c r="B408" s="157"/>
      <c r="D408" s="151" t="s">
        <v>159</v>
      </c>
      <c r="E408" s="158" t="s">
        <v>36</v>
      </c>
      <c r="F408" s="159" t="s">
        <v>322</v>
      </c>
      <c r="H408" s="160">
        <v>70.778000000000006</v>
      </c>
      <c r="I408" s="161"/>
      <c r="L408" s="157"/>
      <c r="M408" s="162"/>
      <c r="T408" s="163"/>
      <c r="AT408" s="158" t="s">
        <v>159</v>
      </c>
      <c r="AU408" s="158" t="s">
        <v>90</v>
      </c>
      <c r="AV408" s="13" t="s">
        <v>90</v>
      </c>
      <c r="AW408" s="13" t="s">
        <v>43</v>
      </c>
      <c r="AX408" s="13" t="s">
        <v>82</v>
      </c>
      <c r="AY408" s="158" t="s">
        <v>148</v>
      </c>
    </row>
    <row r="409" spans="2:51" s="13" customFormat="1" ht="11.25">
      <c r="B409" s="157"/>
      <c r="D409" s="151" t="s">
        <v>159</v>
      </c>
      <c r="E409" s="158" t="s">
        <v>36</v>
      </c>
      <c r="F409" s="159" t="s">
        <v>323</v>
      </c>
      <c r="H409" s="160">
        <v>46.48</v>
      </c>
      <c r="I409" s="161"/>
      <c r="L409" s="157"/>
      <c r="M409" s="162"/>
      <c r="T409" s="163"/>
      <c r="AT409" s="158" t="s">
        <v>159</v>
      </c>
      <c r="AU409" s="158" t="s">
        <v>90</v>
      </c>
      <c r="AV409" s="13" t="s">
        <v>90</v>
      </c>
      <c r="AW409" s="13" t="s">
        <v>43</v>
      </c>
      <c r="AX409" s="13" t="s">
        <v>82</v>
      </c>
      <c r="AY409" s="158" t="s">
        <v>148</v>
      </c>
    </row>
    <row r="410" spans="2:51" s="15" customFormat="1" ht="11.25">
      <c r="B410" s="181"/>
      <c r="D410" s="151" t="s">
        <v>159</v>
      </c>
      <c r="E410" s="182" t="s">
        <v>36</v>
      </c>
      <c r="F410" s="183" t="s">
        <v>318</v>
      </c>
      <c r="H410" s="184">
        <v>263.14100000000002</v>
      </c>
      <c r="I410" s="185"/>
      <c r="L410" s="181"/>
      <c r="M410" s="186"/>
      <c r="T410" s="187"/>
      <c r="AT410" s="182" t="s">
        <v>159</v>
      </c>
      <c r="AU410" s="182" t="s">
        <v>90</v>
      </c>
      <c r="AV410" s="15" t="s">
        <v>175</v>
      </c>
      <c r="AW410" s="15" t="s">
        <v>43</v>
      </c>
      <c r="AX410" s="15" t="s">
        <v>82</v>
      </c>
      <c r="AY410" s="182" t="s">
        <v>148</v>
      </c>
    </row>
    <row r="411" spans="2:51" s="14" customFormat="1" ht="11.25">
      <c r="B411" s="164"/>
      <c r="D411" s="151" t="s">
        <v>159</v>
      </c>
      <c r="E411" s="165" t="s">
        <v>36</v>
      </c>
      <c r="F411" s="166" t="s">
        <v>167</v>
      </c>
      <c r="H411" s="167">
        <v>490.01600000000002</v>
      </c>
      <c r="I411" s="168"/>
      <c r="L411" s="164"/>
      <c r="M411" s="188"/>
      <c r="N411" s="189"/>
      <c r="O411" s="189"/>
      <c r="P411" s="189"/>
      <c r="Q411" s="189"/>
      <c r="R411" s="189"/>
      <c r="S411" s="189"/>
      <c r="T411" s="190"/>
      <c r="AT411" s="165" t="s">
        <v>159</v>
      </c>
      <c r="AU411" s="165" t="s">
        <v>90</v>
      </c>
      <c r="AV411" s="14" t="s">
        <v>155</v>
      </c>
      <c r="AW411" s="14" t="s">
        <v>43</v>
      </c>
      <c r="AX411" s="14" t="s">
        <v>23</v>
      </c>
      <c r="AY411" s="165" t="s">
        <v>148</v>
      </c>
    </row>
    <row r="412" spans="2:51" s="1" customFormat="1" ht="6.95" customHeight="1">
      <c r="B412" s="43"/>
      <c r="C412" s="44"/>
      <c r="D412" s="44"/>
      <c r="E412" s="44"/>
      <c r="F412" s="44"/>
      <c r="G412" s="44"/>
      <c r="H412" s="44"/>
      <c r="I412" s="44"/>
      <c r="J412" s="44"/>
      <c r="K412" s="44"/>
      <c r="L412" s="34"/>
    </row>
  </sheetData>
  <sheetProtection algorithmName="SHA-512" hashValue="UYJWEQYKC1yR8uwwmoEWor/WUk5Ji1assOhW0FPIZi9hlEFEhsmgYZC0AZkH6wIZVG6ygUSp+luGMIpD82MczA==" saltValue="Kwv/TKWYISFW97eMZR+WF/wTOwn3tsKOc7Bmz2NS38PoZ0D1uJhsn2fhOcGW/UYSJH6k6O7shjSn5y9d+6uMrw==" spinCount="100000" sheet="1" objects="1" scenarios="1" formatColumns="0" formatRows="0" autoFilter="0"/>
  <autoFilter ref="C98:K411" xr:uid="{00000000-0009-0000-0000-000001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3" r:id="rId1" xr:uid="{00000000-0004-0000-0100-000000000000}"/>
    <hyperlink ref="F113" r:id="rId2" xr:uid="{00000000-0004-0000-0100-000001000000}"/>
    <hyperlink ref="F121" r:id="rId3" xr:uid="{00000000-0004-0000-0100-000002000000}"/>
    <hyperlink ref="F127" r:id="rId4" xr:uid="{00000000-0004-0000-0100-000003000000}"/>
    <hyperlink ref="F136" r:id="rId5" xr:uid="{00000000-0004-0000-0100-000004000000}"/>
    <hyperlink ref="F141" r:id="rId6" xr:uid="{00000000-0004-0000-0100-000005000000}"/>
    <hyperlink ref="F146" r:id="rId7" xr:uid="{00000000-0004-0000-0100-000006000000}"/>
    <hyperlink ref="F151" r:id="rId8" xr:uid="{00000000-0004-0000-0100-000007000000}"/>
    <hyperlink ref="F161" r:id="rId9" xr:uid="{00000000-0004-0000-0100-000008000000}"/>
    <hyperlink ref="F165" r:id="rId10" xr:uid="{00000000-0004-0000-0100-000009000000}"/>
    <hyperlink ref="F169" r:id="rId11" xr:uid="{00000000-0004-0000-0100-00000A000000}"/>
    <hyperlink ref="F176" r:id="rId12" xr:uid="{00000000-0004-0000-0100-00000B000000}"/>
    <hyperlink ref="F181" r:id="rId13" xr:uid="{00000000-0004-0000-0100-00000C000000}"/>
    <hyperlink ref="F189" r:id="rId14" xr:uid="{00000000-0004-0000-0100-00000D000000}"/>
    <hyperlink ref="F195" r:id="rId15" xr:uid="{00000000-0004-0000-0100-00000E000000}"/>
    <hyperlink ref="F209" r:id="rId16" xr:uid="{00000000-0004-0000-0100-00000F000000}"/>
    <hyperlink ref="F216" r:id="rId17" xr:uid="{00000000-0004-0000-0100-000010000000}"/>
    <hyperlink ref="F226" r:id="rId18" xr:uid="{00000000-0004-0000-0100-000011000000}"/>
    <hyperlink ref="F232" r:id="rId19" xr:uid="{00000000-0004-0000-0100-000012000000}"/>
    <hyperlink ref="F265" r:id="rId20" xr:uid="{00000000-0004-0000-0100-000013000000}"/>
    <hyperlink ref="F281" r:id="rId21" xr:uid="{00000000-0004-0000-0100-000014000000}"/>
    <hyperlink ref="F292" r:id="rId22" xr:uid="{00000000-0004-0000-0100-000015000000}"/>
    <hyperlink ref="F297" r:id="rId23" xr:uid="{00000000-0004-0000-0100-000016000000}"/>
    <hyperlink ref="F305" r:id="rId24" xr:uid="{00000000-0004-0000-0100-000017000000}"/>
    <hyperlink ref="F311" r:id="rId25" xr:uid="{00000000-0004-0000-0100-000018000000}"/>
    <hyperlink ref="F329" r:id="rId26" xr:uid="{00000000-0004-0000-0100-000019000000}"/>
    <hyperlink ref="F363" r:id="rId27" xr:uid="{00000000-0004-0000-0100-00001A000000}"/>
    <hyperlink ref="F365" r:id="rId28" xr:uid="{00000000-0004-0000-0100-00001B000000}"/>
    <hyperlink ref="F368" r:id="rId29" xr:uid="{00000000-0004-0000-0100-00001C000000}"/>
    <hyperlink ref="F370" r:id="rId30" xr:uid="{00000000-0004-0000-0100-00001D000000}"/>
    <hyperlink ref="F373" r:id="rId31" xr:uid="{00000000-0004-0000-0100-00001E000000}"/>
    <hyperlink ref="F376" r:id="rId32" xr:uid="{00000000-0004-0000-0100-00001F000000}"/>
    <hyperlink ref="F380" r:id="rId33" xr:uid="{00000000-0004-0000-0100-000020000000}"/>
    <hyperlink ref="F386" r:id="rId34" xr:uid="{00000000-0004-0000-0100-00002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4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8" t="s">
        <v>98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109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2" t="str">
        <f>'Rekapitulace stavby'!K6</f>
        <v>Stavební a restaurátorská obnova - areál Velehrad  - SO 05 Ohradní zeď (č.7-11)</v>
      </c>
      <c r="F7" s="323"/>
      <c r="G7" s="323"/>
      <c r="H7" s="323"/>
      <c r="L7" s="21"/>
    </row>
    <row r="8" spans="2:46" ht="12" customHeight="1">
      <c r="B8" s="21"/>
      <c r="D8" s="28" t="s">
        <v>110</v>
      </c>
      <c r="L8" s="21"/>
    </row>
    <row r="9" spans="2:46" s="1" customFormat="1" ht="16.5" customHeight="1">
      <c r="B9" s="34"/>
      <c r="E9" s="322" t="s">
        <v>111</v>
      </c>
      <c r="F9" s="324"/>
      <c r="G9" s="324"/>
      <c r="H9" s="324"/>
      <c r="L9" s="34"/>
    </row>
    <row r="10" spans="2:46" s="1" customFormat="1" ht="12" customHeight="1">
      <c r="B10" s="34"/>
      <c r="D10" s="28" t="s">
        <v>112</v>
      </c>
      <c r="L10" s="34"/>
    </row>
    <row r="11" spans="2:46" s="1" customFormat="1" ht="16.5" customHeight="1">
      <c r="B11" s="34"/>
      <c r="E11" s="281" t="s">
        <v>498</v>
      </c>
      <c r="F11" s="324"/>
      <c r="G11" s="324"/>
      <c r="H11" s="324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19</v>
      </c>
      <c r="F13" s="26" t="s">
        <v>36</v>
      </c>
      <c r="I13" s="28" t="s">
        <v>21</v>
      </c>
      <c r="J13" s="26" t="s">
        <v>36</v>
      </c>
      <c r="L13" s="34"/>
    </row>
    <row r="14" spans="2:46" s="1" customFormat="1" ht="12" customHeight="1">
      <c r="B14" s="34"/>
      <c r="D14" s="28" t="s">
        <v>24</v>
      </c>
      <c r="F14" s="26" t="s">
        <v>25</v>
      </c>
      <c r="I14" s="28" t="s">
        <v>26</v>
      </c>
      <c r="J14" s="51" t="str">
        <f>'Rekapitulace stavby'!AN8</f>
        <v>25. 8. 2025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34</v>
      </c>
      <c r="I16" s="28" t="s">
        <v>35</v>
      </c>
      <c r="J16" s="26" t="s">
        <v>36</v>
      </c>
      <c r="L16" s="34"/>
    </row>
    <row r="17" spans="2:12" s="1" customFormat="1" ht="18" customHeight="1">
      <c r="B17" s="34"/>
      <c r="E17" s="26" t="s">
        <v>37</v>
      </c>
      <c r="I17" s="28" t="s">
        <v>38</v>
      </c>
      <c r="J17" s="26" t="s">
        <v>36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39</v>
      </c>
      <c r="I19" s="28" t="s">
        <v>35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5" t="str">
        <f>'Rekapitulace stavby'!E14</f>
        <v>Vyplň údaj</v>
      </c>
      <c r="F20" s="306"/>
      <c r="G20" s="306"/>
      <c r="H20" s="306"/>
      <c r="I20" s="28" t="s">
        <v>38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41</v>
      </c>
      <c r="I22" s="28" t="s">
        <v>35</v>
      </c>
      <c r="J22" s="26" t="s">
        <v>36</v>
      </c>
      <c r="L22" s="34"/>
    </row>
    <row r="23" spans="2:12" s="1" customFormat="1" ht="18" customHeight="1">
      <c r="B23" s="34"/>
      <c r="E23" s="26" t="s">
        <v>42</v>
      </c>
      <c r="I23" s="28" t="s">
        <v>38</v>
      </c>
      <c r="J23" s="26" t="s">
        <v>36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44</v>
      </c>
      <c r="I25" s="28" t="s">
        <v>35</v>
      </c>
      <c r="J25" s="26" t="s">
        <v>36</v>
      </c>
      <c r="L25" s="34"/>
    </row>
    <row r="26" spans="2:12" s="1" customFormat="1" ht="18" customHeight="1">
      <c r="B26" s="34"/>
      <c r="E26" s="26" t="s">
        <v>45</v>
      </c>
      <c r="I26" s="28" t="s">
        <v>38</v>
      </c>
      <c r="J26" s="26" t="s">
        <v>36</v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46</v>
      </c>
      <c r="L28" s="34"/>
    </row>
    <row r="29" spans="2:12" s="7" customFormat="1" ht="47.25" customHeight="1">
      <c r="B29" s="93"/>
      <c r="E29" s="311" t="s">
        <v>114</v>
      </c>
      <c r="F29" s="311"/>
      <c r="G29" s="311"/>
      <c r="H29" s="311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48</v>
      </c>
      <c r="J32" s="65">
        <f>ROUND(J99,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50</v>
      </c>
      <c r="I34" s="37" t="s">
        <v>49</v>
      </c>
      <c r="J34" s="37" t="s">
        <v>51</v>
      </c>
      <c r="L34" s="34"/>
    </row>
    <row r="35" spans="2:12" s="1" customFormat="1" ht="14.45" customHeight="1">
      <c r="B35" s="34"/>
      <c r="D35" s="54" t="s">
        <v>52</v>
      </c>
      <c r="E35" s="28" t="s">
        <v>53</v>
      </c>
      <c r="F35" s="85">
        <f>ROUND((SUM(BE99:BE441)),  2)</f>
        <v>0</v>
      </c>
      <c r="I35" s="95">
        <v>0.21</v>
      </c>
      <c r="J35" s="85">
        <f>ROUND(((SUM(BE99:BE441))*I35),  2)</f>
        <v>0</v>
      </c>
      <c r="L35" s="34"/>
    </row>
    <row r="36" spans="2:12" s="1" customFormat="1" ht="14.45" customHeight="1">
      <c r="B36" s="34"/>
      <c r="E36" s="28" t="s">
        <v>54</v>
      </c>
      <c r="F36" s="85">
        <f>ROUND((SUM(BF99:BF441)),  2)</f>
        <v>0</v>
      </c>
      <c r="I36" s="95">
        <v>0.12</v>
      </c>
      <c r="J36" s="85">
        <f>ROUND(((SUM(BF99:BF441))*I36),  2)</f>
        <v>0</v>
      </c>
      <c r="L36" s="34"/>
    </row>
    <row r="37" spans="2:12" s="1" customFormat="1" ht="14.45" hidden="1" customHeight="1">
      <c r="B37" s="34"/>
      <c r="E37" s="28" t="s">
        <v>55</v>
      </c>
      <c r="F37" s="85">
        <f>ROUND((SUM(BG99:BG441)),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56</v>
      </c>
      <c r="F38" s="85">
        <f>ROUND((SUM(BH99:BH441)),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57</v>
      </c>
      <c r="F39" s="85">
        <f>ROUND((SUM(BI99:BI441)),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58</v>
      </c>
      <c r="E41" s="56"/>
      <c r="F41" s="56"/>
      <c r="G41" s="98" t="s">
        <v>59</v>
      </c>
      <c r="H41" s="99" t="s">
        <v>60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115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2" t="str">
        <f>E7</f>
        <v>Stavební a restaurátorská obnova - areál Velehrad  - SO 05 Ohradní zeď (č.7-11)</v>
      </c>
      <c r="F50" s="323"/>
      <c r="G50" s="323"/>
      <c r="H50" s="323"/>
      <c r="L50" s="34"/>
    </row>
    <row r="51" spans="2:47" ht="12" customHeight="1">
      <c r="B51" s="21"/>
      <c r="C51" s="28" t="s">
        <v>110</v>
      </c>
      <c r="L51" s="21"/>
    </row>
    <row r="52" spans="2:47" s="1" customFormat="1" ht="16.5" customHeight="1">
      <c r="B52" s="34"/>
      <c r="E52" s="322" t="s">
        <v>111</v>
      </c>
      <c r="F52" s="324"/>
      <c r="G52" s="324"/>
      <c r="H52" s="324"/>
      <c r="L52" s="34"/>
    </row>
    <row r="53" spans="2:47" s="1" customFormat="1" ht="12" customHeight="1">
      <c r="B53" s="34"/>
      <c r="C53" s="28" t="s">
        <v>112</v>
      </c>
      <c r="L53" s="34"/>
    </row>
    <row r="54" spans="2:47" s="1" customFormat="1" ht="16.5" customHeight="1">
      <c r="B54" s="34"/>
      <c r="E54" s="281" t="str">
        <f>E11</f>
        <v>02 - Ohradní zeď - č.8</v>
      </c>
      <c r="F54" s="324"/>
      <c r="G54" s="324"/>
      <c r="H54" s="324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24</v>
      </c>
      <c r="F56" s="26" t="str">
        <f>F14</f>
        <v>Velehrad</v>
      </c>
      <c r="I56" s="28" t="s">
        <v>26</v>
      </c>
      <c r="J56" s="51" t="str">
        <f>IF(J14="","",J14)</f>
        <v>25. 8. 2025</v>
      </c>
      <c r="L56" s="34"/>
    </row>
    <row r="57" spans="2:47" s="1" customFormat="1" ht="6.95" customHeight="1">
      <c r="B57" s="34"/>
      <c r="L57" s="34"/>
    </row>
    <row r="58" spans="2:47" s="1" customFormat="1" ht="40.15" customHeight="1">
      <c r="B58" s="34"/>
      <c r="C58" s="28" t="s">
        <v>34</v>
      </c>
      <c r="F58" s="26" t="str">
        <f>E17</f>
        <v>Arcibiskupství olomoucké, Wurmova562/9, Olomouc</v>
      </c>
      <c r="I58" s="28" t="s">
        <v>41</v>
      </c>
      <c r="J58" s="32" t="str">
        <f>E23</f>
        <v>Atelier A, ulice 8.května  16 , Olomouc</v>
      </c>
      <c r="L58" s="34"/>
    </row>
    <row r="59" spans="2:47" s="1" customFormat="1" ht="15.2" customHeight="1">
      <c r="B59" s="34"/>
      <c r="C59" s="28" t="s">
        <v>39</v>
      </c>
      <c r="F59" s="26" t="str">
        <f>IF(E20="","",E20)</f>
        <v>Vyplň údaj</v>
      </c>
      <c r="I59" s="28" t="s">
        <v>44</v>
      </c>
      <c r="J59" s="32" t="str">
        <f>E26</f>
        <v>Kucek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116</v>
      </c>
      <c r="D61" s="96"/>
      <c r="E61" s="96"/>
      <c r="F61" s="96"/>
      <c r="G61" s="96"/>
      <c r="H61" s="96"/>
      <c r="I61" s="96"/>
      <c r="J61" s="103" t="s">
        <v>117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80</v>
      </c>
      <c r="J63" s="65">
        <f>J99</f>
        <v>0</v>
      </c>
      <c r="L63" s="34"/>
      <c r="AU63" s="18" t="s">
        <v>118</v>
      </c>
    </row>
    <row r="64" spans="2:47" s="8" customFormat="1" ht="24.95" customHeight="1">
      <c r="B64" s="105"/>
      <c r="D64" s="106" t="s">
        <v>119</v>
      </c>
      <c r="E64" s="107"/>
      <c r="F64" s="107"/>
      <c r="G64" s="107"/>
      <c r="H64" s="107"/>
      <c r="I64" s="107"/>
      <c r="J64" s="108">
        <f>J100</f>
        <v>0</v>
      </c>
      <c r="L64" s="105"/>
    </row>
    <row r="65" spans="2:12" s="9" customFormat="1" ht="19.899999999999999" customHeight="1">
      <c r="B65" s="109"/>
      <c r="D65" s="110" t="s">
        <v>120</v>
      </c>
      <c r="E65" s="111"/>
      <c r="F65" s="111"/>
      <c r="G65" s="111"/>
      <c r="H65" s="111"/>
      <c r="I65" s="111"/>
      <c r="J65" s="112">
        <f>J101</f>
        <v>0</v>
      </c>
      <c r="L65" s="109"/>
    </row>
    <row r="66" spans="2:12" s="9" customFormat="1" ht="19.899999999999999" customHeight="1">
      <c r="B66" s="109"/>
      <c r="D66" s="110" t="s">
        <v>121</v>
      </c>
      <c r="E66" s="111"/>
      <c r="F66" s="111"/>
      <c r="G66" s="111"/>
      <c r="H66" s="111"/>
      <c r="I66" s="111"/>
      <c r="J66" s="112">
        <f>J179</f>
        <v>0</v>
      </c>
      <c r="L66" s="109"/>
    </row>
    <row r="67" spans="2:12" s="9" customFormat="1" ht="19.899999999999999" customHeight="1">
      <c r="B67" s="109"/>
      <c r="D67" s="110" t="s">
        <v>123</v>
      </c>
      <c r="E67" s="111"/>
      <c r="F67" s="111"/>
      <c r="G67" s="111"/>
      <c r="H67" s="111"/>
      <c r="I67" s="111"/>
      <c r="J67" s="112">
        <f>J215</f>
        <v>0</v>
      </c>
      <c r="L67" s="109"/>
    </row>
    <row r="68" spans="2:12" s="9" customFormat="1" ht="19.899999999999999" customHeight="1">
      <c r="B68" s="109"/>
      <c r="D68" s="110" t="s">
        <v>499</v>
      </c>
      <c r="E68" s="111"/>
      <c r="F68" s="111"/>
      <c r="G68" s="111"/>
      <c r="H68" s="111"/>
      <c r="I68" s="111"/>
      <c r="J68" s="112">
        <f>J286</f>
        <v>0</v>
      </c>
      <c r="L68" s="109"/>
    </row>
    <row r="69" spans="2:12" s="9" customFormat="1" ht="19.899999999999999" customHeight="1">
      <c r="B69" s="109"/>
      <c r="D69" s="110" t="s">
        <v>124</v>
      </c>
      <c r="E69" s="111"/>
      <c r="F69" s="111"/>
      <c r="G69" s="111"/>
      <c r="H69" s="111"/>
      <c r="I69" s="111"/>
      <c r="J69" s="112">
        <f>J291</f>
        <v>0</v>
      </c>
      <c r="L69" s="109"/>
    </row>
    <row r="70" spans="2:12" s="9" customFormat="1" ht="19.899999999999999" customHeight="1">
      <c r="B70" s="109"/>
      <c r="D70" s="110" t="s">
        <v>125</v>
      </c>
      <c r="E70" s="111"/>
      <c r="F70" s="111"/>
      <c r="G70" s="111"/>
      <c r="H70" s="111"/>
      <c r="I70" s="111"/>
      <c r="J70" s="112">
        <f>J298</f>
        <v>0</v>
      </c>
      <c r="L70" s="109"/>
    </row>
    <row r="71" spans="2:12" s="9" customFormat="1" ht="19.899999999999999" customHeight="1">
      <c r="B71" s="109"/>
      <c r="D71" s="110" t="s">
        <v>126</v>
      </c>
      <c r="E71" s="111"/>
      <c r="F71" s="111"/>
      <c r="G71" s="111"/>
      <c r="H71" s="111"/>
      <c r="I71" s="111"/>
      <c r="J71" s="112">
        <f>J303</f>
        <v>0</v>
      </c>
      <c r="L71" s="109"/>
    </row>
    <row r="72" spans="2:12" s="9" customFormat="1" ht="19.899999999999999" customHeight="1">
      <c r="B72" s="109"/>
      <c r="D72" s="110" t="s">
        <v>127</v>
      </c>
      <c r="E72" s="111"/>
      <c r="F72" s="111"/>
      <c r="G72" s="111"/>
      <c r="H72" s="111"/>
      <c r="I72" s="111"/>
      <c r="J72" s="112">
        <f>J334</f>
        <v>0</v>
      </c>
      <c r="L72" s="109"/>
    </row>
    <row r="73" spans="2:12" s="9" customFormat="1" ht="19.899999999999999" customHeight="1">
      <c r="B73" s="109"/>
      <c r="D73" s="110" t="s">
        <v>128</v>
      </c>
      <c r="E73" s="111"/>
      <c r="F73" s="111"/>
      <c r="G73" s="111"/>
      <c r="H73" s="111"/>
      <c r="I73" s="111"/>
      <c r="J73" s="112">
        <f>J385</f>
        <v>0</v>
      </c>
      <c r="L73" s="109"/>
    </row>
    <row r="74" spans="2:12" s="9" customFormat="1" ht="19.899999999999999" customHeight="1">
      <c r="B74" s="109"/>
      <c r="D74" s="110" t="s">
        <v>129</v>
      </c>
      <c r="E74" s="111"/>
      <c r="F74" s="111"/>
      <c r="G74" s="111"/>
      <c r="H74" s="111"/>
      <c r="I74" s="111"/>
      <c r="J74" s="112">
        <f>J398</f>
        <v>0</v>
      </c>
      <c r="L74" s="109"/>
    </row>
    <row r="75" spans="2:12" s="8" customFormat="1" ht="24.95" customHeight="1">
      <c r="B75" s="105"/>
      <c r="D75" s="106" t="s">
        <v>130</v>
      </c>
      <c r="E75" s="107"/>
      <c r="F75" s="107"/>
      <c r="G75" s="107"/>
      <c r="H75" s="107"/>
      <c r="I75" s="107"/>
      <c r="J75" s="108">
        <f>J401</f>
        <v>0</v>
      </c>
      <c r="L75" s="105"/>
    </row>
    <row r="76" spans="2:12" s="9" customFormat="1" ht="19.899999999999999" customHeight="1">
      <c r="B76" s="109"/>
      <c r="D76" s="110" t="s">
        <v>131</v>
      </c>
      <c r="E76" s="111"/>
      <c r="F76" s="111"/>
      <c r="G76" s="111"/>
      <c r="H76" s="111"/>
      <c r="I76" s="111"/>
      <c r="J76" s="112">
        <f>J402</f>
        <v>0</v>
      </c>
      <c r="L76" s="109"/>
    </row>
    <row r="77" spans="2:12" s="9" customFormat="1" ht="19.899999999999999" customHeight="1">
      <c r="B77" s="109"/>
      <c r="D77" s="110" t="s">
        <v>132</v>
      </c>
      <c r="E77" s="111"/>
      <c r="F77" s="111"/>
      <c r="G77" s="111"/>
      <c r="H77" s="111"/>
      <c r="I77" s="111"/>
      <c r="J77" s="112">
        <f>J411</f>
        <v>0</v>
      </c>
      <c r="L77" s="109"/>
    </row>
    <row r="78" spans="2:12" s="1" customFormat="1" ht="21.75" customHeight="1">
      <c r="B78" s="34"/>
      <c r="L78" s="34"/>
    </row>
    <row r="79" spans="2:12" s="1" customFormat="1" ht="6.95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4"/>
    </row>
    <row r="83" spans="2:12" s="1" customFormat="1" ht="6.95" customHeight="1">
      <c r="B83" s="45"/>
      <c r="C83" s="46"/>
      <c r="D83" s="46"/>
      <c r="E83" s="46"/>
      <c r="F83" s="46"/>
      <c r="G83" s="46"/>
      <c r="H83" s="46"/>
      <c r="I83" s="46"/>
      <c r="J83" s="46"/>
      <c r="K83" s="46"/>
      <c r="L83" s="34"/>
    </row>
    <row r="84" spans="2:12" s="1" customFormat="1" ht="24.95" customHeight="1">
      <c r="B84" s="34"/>
      <c r="C84" s="22" t="s">
        <v>133</v>
      </c>
      <c r="L84" s="34"/>
    </row>
    <row r="85" spans="2:12" s="1" customFormat="1" ht="6.95" customHeight="1">
      <c r="B85" s="34"/>
      <c r="L85" s="34"/>
    </row>
    <row r="86" spans="2:12" s="1" customFormat="1" ht="12" customHeight="1">
      <c r="B86" s="34"/>
      <c r="C86" s="28" t="s">
        <v>16</v>
      </c>
      <c r="L86" s="34"/>
    </row>
    <row r="87" spans="2:12" s="1" customFormat="1" ht="16.5" customHeight="1">
      <c r="B87" s="34"/>
      <c r="E87" s="322" t="str">
        <f>E7</f>
        <v>Stavební a restaurátorská obnova - areál Velehrad  - SO 05 Ohradní zeď (č.7-11)</v>
      </c>
      <c r="F87" s="323"/>
      <c r="G87" s="323"/>
      <c r="H87" s="323"/>
      <c r="L87" s="34"/>
    </row>
    <row r="88" spans="2:12" ht="12" customHeight="1">
      <c r="B88" s="21"/>
      <c r="C88" s="28" t="s">
        <v>110</v>
      </c>
      <c r="L88" s="21"/>
    </row>
    <row r="89" spans="2:12" s="1" customFormat="1" ht="16.5" customHeight="1">
      <c r="B89" s="34"/>
      <c r="E89" s="322" t="s">
        <v>111</v>
      </c>
      <c r="F89" s="324"/>
      <c r="G89" s="324"/>
      <c r="H89" s="324"/>
      <c r="L89" s="34"/>
    </row>
    <row r="90" spans="2:12" s="1" customFormat="1" ht="12" customHeight="1">
      <c r="B90" s="34"/>
      <c r="C90" s="28" t="s">
        <v>112</v>
      </c>
      <c r="L90" s="34"/>
    </row>
    <row r="91" spans="2:12" s="1" customFormat="1" ht="16.5" customHeight="1">
      <c r="B91" s="34"/>
      <c r="E91" s="281" t="str">
        <f>E11</f>
        <v>02 - Ohradní zeď - č.8</v>
      </c>
      <c r="F91" s="324"/>
      <c r="G91" s="324"/>
      <c r="H91" s="324"/>
      <c r="L91" s="34"/>
    </row>
    <row r="92" spans="2:12" s="1" customFormat="1" ht="6.95" customHeight="1">
      <c r="B92" s="34"/>
      <c r="L92" s="34"/>
    </row>
    <row r="93" spans="2:12" s="1" customFormat="1" ht="12" customHeight="1">
      <c r="B93" s="34"/>
      <c r="C93" s="28" t="s">
        <v>24</v>
      </c>
      <c r="F93" s="26" t="str">
        <f>F14</f>
        <v>Velehrad</v>
      </c>
      <c r="I93" s="28" t="s">
        <v>26</v>
      </c>
      <c r="J93" s="51" t="str">
        <f>IF(J14="","",J14)</f>
        <v>25. 8. 2025</v>
      </c>
      <c r="L93" s="34"/>
    </row>
    <row r="94" spans="2:12" s="1" customFormat="1" ht="6.95" customHeight="1">
      <c r="B94" s="34"/>
      <c r="L94" s="34"/>
    </row>
    <row r="95" spans="2:12" s="1" customFormat="1" ht="40.15" customHeight="1">
      <c r="B95" s="34"/>
      <c r="C95" s="28" t="s">
        <v>34</v>
      </c>
      <c r="F95" s="26" t="str">
        <f>E17</f>
        <v>Arcibiskupství olomoucké, Wurmova562/9, Olomouc</v>
      </c>
      <c r="I95" s="28" t="s">
        <v>41</v>
      </c>
      <c r="J95" s="32" t="str">
        <f>E23</f>
        <v>Atelier A, ulice 8.května  16 , Olomouc</v>
      </c>
      <c r="L95" s="34"/>
    </row>
    <row r="96" spans="2:12" s="1" customFormat="1" ht="15.2" customHeight="1">
      <c r="B96" s="34"/>
      <c r="C96" s="28" t="s">
        <v>39</v>
      </c>
      <c r="F96" s="26" t="str">
        <f>IF(E20="","",E20)</f>
        <v>Vyplň údaj</v>
      </c>
      <c r="I96" s="28" t="s">
        <v>44</v>
      </c>
      <c r="J96" s="32" t="str">
        <f>E26</f>
        <v>Kucek</v>
      </c>
      <c r="L96" s="34"/>
    </row>
    <row r="97" spans="2:65" s="1" customFormat="1" ht="10.35" customHeight="1">
      <c r="B97" s="34"/>
      <c r="L97" s="34"/>
    </row>
    <row r="98" spans="2:65" s="10" customFormat="1" ht="29.25" customHeight="1">
      <c r="B98" s="113"/>
      <c r="C98" s="114" t="s">
        <v>134</v>
      </c>
      <c r="D98" s="115" t="s">
        <v>67</v>
      </c>
      <c r="E98" s="115" t="s">
        <v>63</v>
      </c>
      <c r="F98" s="115" t="s">
        <v>64</v>
      </c>
      <c r="G98" s="115" t="s">
        <v>135</v>
      </c>
      <c r="H98" s="115" t="s">
        <v>136</v>
      </c>
      <c r="I98" s="115" t="s">
        <v>137</v>
      </c>
      <c r="J98" s="115" t="s">
        <v>117</v>
      </c>
      <c r="K98" s="116" t="s">
        <v>138</v>
      </c>
      <c r="L98" s="113"/>
      <c r="M98" s="58" t="s">
        <v>36</v>
      </c>
      <c r="N98" s="59" t="s">
        <v>52</v>
      </c>
      <c r="O98" s="59" t="s">
        <v>139</v>
      </c>
      <c r="P98" s="59" t="s">
        <v>140</v>
      </c>
      <c r="Q98" s="59" t="s">
        <v>141</v>
      </c>
      <c r="R98" s="59" t="s">
        <v>142</v>
      </c>
      <c r="S98" s="59" t="s">
        <v>143</v>
      </c>
      <c r="T98" s="60" t="s">
        <v>144</v>
      </c>
    </row>
    <row r="99" spans="2:65" s="1" customFormat="1" ht="22.9" customHeight="1">
      <c r="B99" s="34"/>
      <c r="C99" s="63" t="s">
        <v>145</v>
      </c>
      <c r="J99" s="117">
        <f>BK99</f>
        <v>0</v>
      </c>
      <c r="L99" s="34"/>
      <c r="M99" s="61"/>
      <c r="N99" s="52"/>
      <c r="O99" s="52"/>
      <c r="P99" s="118">
        <f>P100+P401</f>
        <v>0</v>
      </c>
      <c r="Q99" s="52"/>
      <c r="R99" s="118">
        <f>R100+R401</f>
        <v>69.923829060000017</v>
      </c>
      <c r="S99" s="52"/>
      <c r="T99" s="119">
        <f>T100+T401</f>
        <v>57.471823399999991</v>
      </c>
      <c r="AT99" s="18" t="s">
        <v>81</v>
      </c>
      <c r="AU99" s="18" t="s">
        <v>118</v>
      </c>
      <c r="BK99" s="120">
        <f>BK100+BK401</f>
        <v>0</v>
      </c>
    </row>
    <row r="100" spans="2:65" s="11" customFormat="1" ht="25.9" customHeight="1">
      <c r="B100" s="121"/>
      <c r="D100" s="122" t="s">
        <v>81</v>
      </c>
      <c r="E100" s="123" t="s">
        <v>146</v>
      </c>
      <c r="F100" s="123" t="s">
        <v>147</v>
      </c>
      <c r="I100" s="124"/>
      <c r="J100" s="125">
        <f>BK100</f>
        <v>0</v>
      </c>
      <c r="L100" s="121"/>
      <c r="M100" s="126"/>
      <c r="P100" s="127">
        <f>P101+P179+P215+P286+P291+P298+P303+P334+P385+P398</f>
        <v>0</v>
      </c>
      <c r="R100" s="127">
        <f>R101+R179+R215+R286+R291+R298+R303+R334+R385+R398</f>
        <v>69.472697180000011</v>
      </c>
      <c r="T100" s="128">
        <f>T101+T179+T215+T286+T291+T298+T303+T334+T385+T398</f>
        <v>57.471823399999991</v>
      </c>
      <c r="AR100" s="122" t="s">
        <v>23</v>
      </c>
      <c r="AT100" s="129" t="s">
        <v>81</v>
      </c>
      <c r="AU100" s="129" t="s">
        <v>82</v>
      </c>
      <c r="AY100" s="122" t="s">
        <v>148</v>
      </c>
      <c r="BK100" s="130">
        <f>BK101+BK179+BK215+BK286+BK291+BK298+BK303+BK334+BK385+BK398</f>
        <v>0</v>
      </c>
    </row>
    <row r="101" spans="2:65" s="11" customFormat="1" ht="22.9" customHeight="1">
      <c r="B101" s="121"/>
      <c r="D101" s="122" t="s">
        <v>81</v>
      </c>
      <c r="E101" s="131" t="s">
        <v>23</v>
      </c>
      <c r="F101" s="131" t="s">
        <v>149</v>
      </c>
      <c r="I101" s="124"/>
      <c r="J101" s="132">
        <f>BK101</f>
        <v>0</v>
      </c>
      <c r="L101" s="121"/>
      <c r="M101" s="126"/>
      <c r="P101" s="127">
        <f>SUM(P102:P178)</f>
        <v>0</v>
      </c>
      <c r="R101" s="127">
        <f>SUM(R102:R178)</f>
        <v>1.9010000000000001E-3</v>
      </c>
      <c r="T101" s="128">
        <f>SUM(T102:T178)</f>
        <v>0</v>
      </c>
      <c r="AR101" s="122" t="s">
        <v>23</v>
      </c>
      <c r="AT101" s="129" t="s">
        <v>81</v>
      </c>
      <c r="AU101" s="129" t="s">
        <v>23</v>
      </c>
      <c r="AY101" s="122" t="s">
        <v>148</v>
      </c>
      <c r="BK101" s="130">
        <f>SUM(BK102:BK178)</f>
        <v>0</v>
      </c>
    </row>
    <row r="102" spans="2:65" s="1" customFormat="1" ht="16.5" customHeight="1">
      <c r="B102" s="34"/>
      <c r="C102" s="133" t="s">
        <v>23</v>
      </c>
      <c r="D102" s="133" t="s">
        <v>150</v>
      </c>
      <c r="E102" s="134" t="s">
        <v>151</v>
      </c>
      <c r="F102" s="135" t="s">
        <v>152</v>
      </c>
      <c r="G102" s="136" t="s">
        <v>153</v>
      </c>
      <c r="H102" s="137">
        <v>61.521000000000001</v>
      </c>
      <c r="I102" s="138"/>
      <c r="J102" s="139">
        <f>ROUND(I102*H102,2)</f>
        <v>0</v>
      </c>
      <c r="K102" s="135" t="s">
        <v>154</v>
      </c>
      <c r="L102" s="34"/>
      <c r="M102" s="140" t="s">
        <v>36</v>
      </c>
      <c r="N102" s="141" t="s">
        <v>53</v>
      </c>
      <c r="P102" s="142">
        <f>O102*H102</f>
        <v>0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AR102" s="144" t="s">
        <v>155</v>
      </c>
      <c r="AT102" s="144" t="s">
        <v>150</v>
      </c>
      <c r="AU102" s="144" t="s">
        <v>90</v>
      </c>
      <c r="AY102" s="18" t="s">
        <v>148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8" t="s">
        <v>23</v>
      </c>
      <c r="BK102" s="145">
        <f>ROUND(I102*H102,2)</f>
        <v>0</v>
      </c>
      <c r="BL102" s="18" t="s">
        <v>155</v>
      </c>
      <c r="BM102" s="144" t="s">
        <v>500</v>
      </c>
    </row>
    <row r="103" spans="2:65" s="1" customFormat="1" ht="11.25">
      <c r="B103" s="34"/>
      <c r="D103" s="146" t="s">
        <v>157</v>
      </c>
      <c r="F103" s="147" t="s">
        <v>158</v>
      </c>
      <c r="I103" s="148"/>
      <c r="L103" s="34"/>
      <c r="M103" s="149"/>
      <c r="T103" s="55"/>
      <c r="AT103" s="18" t="s">
        <v>157</v>
      </c>
      <c r="AU103" s="18" t="s">
        <v>90</v>
      </c>
    </row>
    <row r="104" spans="2:65" s="12" customFormat="1" ht="11.25">
      <c r="B104" s="150"/>
      <c r="D104" s="151" t="s">
        <v>159</v>
      </c>
      <c r="E104" s="152" t="s">
        <v>36</v>
      </c>
      <c r="F104" s="153" t="s">
        <v>501</v>
      </c>
      <c r="H104" s="152" t="s">
        <v>36</v>
      </c>
      <c r="I104" s="154"/>
      <c r="L104" s="150"/>
      <c r="M104" s="155"/>
      <c r="T104" s="156"/>
      <c r="AT104" s="152" t="s">
        <v>159</v>
      </c>
      <c r="AU104" s="152" t="s">
        <v>90</v>
      </c>
      <c r="AV104" s="12" t="s">
        <v>23</v>
      </c>
      <c r="AW104" s="12" t="s">
        <v>43</v>
      </c>
      <c r="AX104" s="12" t="s">
        <v>82</v>
      </c>
      <c r="AY104" s="152" t="s">
        <v>148</v>
      </c>
    </row>
    <row r="105" spans="2:65" s="12" customFormat="1" ht="11.25">
      <c r="B105" s="150"/>
      <c r="D105" s="151" t="s">
        <v>159</v>
      </c>
      <c r="E105" s="152" t="s">
        <v>36</v>
      </c>
      <c r="F105" s="153" t="s">
        <v>161</v>
      </c>
      <c r="H105" s="152" t="s">
        <v>36</v>
      </c>
      <c r="I105" s="154"/>
      <c r="L105" s="150"/>
      <c r="M105" s="155"/>
      <c r="T105" s="156"/>
      <c r="AT105" s="152" t="s">
        <v>159</v>
      </c>
      <c r="AU105" s="152" t="s">
        <v>90</v>
      </c>
      <c r="AV105" s="12" t="s">
        <v>23</v>
      </c>
      <c r="AW105" s="12" t="s">
        <v>43</v>
      </c>
      <c r="AX105" s="12" t="s">
        <v>82</v>
      </c>
      <c r="AY105" s="152" t="s">
        <v>148</v>
      </c>
    </row>
    <row r="106" spans="2:65" s="13" customFormat="1" ht="11.25">
      <c r="B106" s="157"/>
      <c r="D106" s="151" t="s">
        <v>159</v>
      </c>
      <c r="E106" s="158" t="s">
        <v>36</v>
      </c>
      <c r="F106" s="159" t="s">
        <v>502</v>
      </c>
      <c r="H106" s="160">
        <v>57.771000000000001</v>
      </c>
      <c r="I106" s="161"/>
      <c r="L106" s="157"/>
      <c r="M106" s="162"/>
      <c r="T106" s="163"/>
      <c r="AT106" s="158" t="s">
        <v>159</v>
      </c>
      <c r="AU106" s="158" t="s">
        <v>90</v>
      </c>
      <c r="AV106" s="13" t="s">
        <v>90</v>
      </c>
      <c r="AW106" s="13" t="s">
        <v>43</v>
      </c>
      <c r="AX106" s="13" t="s">
        <v>82</v>
      </c>
      <c r="AY106" s="158" t="s">
        <v>148</v>
      </c>
    </row>
    <row r="107" spans="2:65" s="12" customFormat="1" ht="11.25">
      <c r="B107" s="150"/>
      <c r="D107" s="151" t="s">
        <v>159</v>
      </c>
      <c r="E107" s="152" t="s">
        <v>36</v>
      </c>
      <c r="F107" s="153" t="s">
        <v>163</v>
      </c>
      <c r="H107" s="152" t="s">
        <v>36</v>
      </c>
      <c r="I107" s="154"/>
      <c r="L107" s="150"/>
      <c r="M107" s="155"/>
      <c r="T107" s="156"/>
      <c r="AT107" s="152" t="s">
        <v>159</v>
      </c>
      <c r="AU107" s="152" t="s">
        <v>90</v>
      </c>
      <c r="AV107" s="12" t="s">
        <v>23</v>
      </c>
      <c r="AW107" s="12" t="s">
        <v>43</v>
      </c>
      <c r="AX107" s="12" t="s">
        <v>82</v>
      </c>
      <c r="AY107" s="152" t="s">
        <v>148</v>
      </c>
    </row>
    <row r="108" spans="2:65" s="13" customFormat="1" ht="11.25">
      <c r="B108" s="157"/>
      <c r="D108" s="151" t="s">
        <v>159</v>
      </c>
      <c r="E108" s="158" t="s">
        <v>36</v>
      </c>
      <c r="F108" s="159" t="s">
        <v>503</v>
      </c>
      <c r="H108" s="160">
        <v>1.75</v>
      </c>
      <c r="I108" s="161"/>
      <c r="L108" s="157"/>
      <c r="M108" s="162"/>
      <c r="T108" s="163"/>
      <c r="AT108" s="158" t="s">
        <v>159</v>
      </c>
      <c r="AU108" s="158" t="s">
        <v>90</v>
      </c>
      <c r="AV108" s="13" t="s">
        <v>90</v>
      </c>
      <c r="AW108" s="13" t="s">
        <v>43</v>
      </c>
      <c r="AX108" s="13" t="s">
        <v>82</v>
      </c>
      <c r="AY108" s="158" t="s">
        <v>148</v>
      </c>
    </row>
    <row r="109" spans="2:65" s="12" customFormat="1" ht="11.25">
      <c r="B109" s="150"/>
      <c r="D109" s="151" t="s">
        <v>159</v>
      </c>
      <c r="E109" s="152" t="s">
        <v>36</v>
      </c>
      <c r="F109" s="153" t="s">
        <v>165</v>
      </c>
      <c r="H109" s="152" t="s">
        <v>36</v>
      </c>
      <c r="I109" s="154"/>
      <c r="L109" s="150"/>
      <c r="M109" s="155"/>
      <c r="T109" s="156"/>
      <c r="AT109" s="152" t="s">
        <v>159</v>
      </c>
      <c r="AU109" s="152" t="s">
        <v>90</v>
      </c>
      <c r="AV109" s="12" t="s">
        <v>23</v>
      </c>
      <c r="AW109" s="12" t="s">
        <v>43</v>
      </c>
      <c r="AX109" s="12" t="s">
        <v>82</v>
      </c>
      <c r="AY109" s="152" t="s">
        <v>148</v>
      </c>
    </row>
    <row r="110" spans="2:65" s="13" customFormat="1" ht="11.25">
      <c r="B110" s="157"/>
      <c r="D110" s="151" t="s">
        <v>159</v>
      </c>
      <c r="E110" s="158" t="s">
        <v>36</v>
      </c>
      <c r="F110" s="159" t="s">
        <v>166</v>
      </c>
      <c r="H110" s="160">
        <v>2</v>
      </c>
      <c r="I110" s="161"/>
      <c r="L110" s="157"/>
      <c r="M110" s="162"/>
      <c r="T110" s="163"/>
      <c r="AT110" s="158" t="s">
        <v>159</v>
      </c>
      <c r="AU110" s="158" t="s">
        <v>90</v>
      </c>
      <c r="AV110" s="13" t="s">
        <v>90</v>
      </c>
      <c r="AW110" s="13" t="s">
        <v>43</v>
      </c>
      <c r="AX110" s="13" t="s">
        <v>82</v>
      </c>
      <c r="AY110" s="158" t="s">
        <v>148</v>
      </c>
    </row>
    <row r="111" spans="2:65" s="14" customFormat="1" ht="11.25">
      <c r="B111" s="164"/>
      <c r="D111" s="151" t="s">
        <v>159</v>
      </c>
      <c r="E111" s="165" t="s">
        <v>36</v>
      </c>
      <c r="F111" s="166" t="s">
        <v>167</v>
      </c>
      <c r="H111" s="167">
        <v>61.521000000000001</v>
      </c>
      <c r="I111" s="168"/>
      <c r="L111" s="164"/>
      <c r="M111" s="169"/>
      <c r="T111" s="170"/>
      <c r="AT111" s="165" t="s">
        <v>159</v>
      </c>
      <c r="AU111" s="165" t="s">
        <v>90</v>
      </c>
      <c r="AV111" s="14" t="s">
        <v>155</v>
      </c>
      <c r="AW111" s="14" t="s">
        <v>43</v>
      </c>
      <c r="AX111" s="14" t="s">
        <v>23</v>
      </c>
      <c r="AY111" s="165" t="s">
        <v>148</v>
      </c>
    </row>
    <row r="112" spans="2:65" s="1" customFormat="1" ht="24.2" customHeight="1">
      <c r="B112" s="34"/>
      <c r="C112" s="133" t="s">
        <v>90</v>
      </c>
      <c r="D112" s="133" t="s">
        <v>150</v>
      </c>
      <c r="E112" s="134" t="s">
        <v>168</v>
      </c>
      <c r="F112" s="135" t="s">
        <v>169</v>
      </c>
      <c r="G112" s="136" t="s">
        <v>170</v>
      </c>
      <c r="H112" s="137">
        <v>42.363999999999997</v>
      </c>
      <c r="I112" s="138"/>
      <c r="J112" s="139">
        <f>ROUND(I112*H112,2)</f>
        <v>0</v>
      </c>
      <c r="K112" s="135" t="s">
        <v>154</v>
      </c>
      <c r="L112" s="34"/>
      <c r="M112" s="140" t="s">
        <v>36</v>
      </c>
      <c r="N112" s="141" t="s">
        <v>53</v>
      </c>
      <c r="P112" s="142">
        <f>O112*H112</f>
        <v>0</v>
      </c>
      <c r="Q112" s="142">
        <v>0</v>
      </c>
      <c r="R112" s="142">
        <f>Q112*H112</f>
        <v>0</v>
      </c>
      <c r="S112" s="142">
        <v>0</v>
      </c>
      <c r="T112" s="143">
        <f>S112*H112</f>
        <v>0</v>
      </c>
      <c r="AR112" s="144" t="s">
        <v>155</v>
      </c>
      <c r="AT112" s="144" t="s">
        <v>150</v>
      </c>
      <c r="AU112" s="144" t="s">
        <v>90</v>
      </c>
      <c r="AY112" s="18" t="s">
        <v>148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8" t="s">
        <v>23</v>
      </c>
      <c r="BK112" s="145">
        <f>ROUND(I112*H112,2)</f>
        <v>0</v>
      </c>
      <c r="BL112" s="18" t="s">
        <v>155</v>
      </c>
      <c r="BM112" s="144" t="s">
        <v>504</v>
      </c>
    </row>
    <row r="113" spans="2:65" s="1" customFormat="1" ht="11.25">
      <c r="B113" s="34"/>
      <c r="D113" s="146" t="s">
        <v>157</v>
      </c>
      <c r="F113" s="147" t="s">
        <v>172</v>
      </c>
      <c r="I113" s="148"/>
      <c r="L113" s="34"/>
      <c r="M113" s="149"/>
      <c r="T113" s="55"/>
      <c r="AT113" s="18" t="s">
        <v>157</v>
      </c>
      <c r="AU113" s="18" t="s">
        <v>90</v>
      </c>
    </row>
    <row r="114" spans="2:65" s="12" customFormat="1" ht="11.25">
      <c r="B114" s="150"/>
      <c r="D114" s="151" t="s">
        <v>159</v>
      </c>
      <c r="E114" s="152" t="s">
        <v>36</v>
      </c>
      <c r="F114" s="153" t="s">
        <v>501</v>
      </c>
      <c r="H114" s="152" t="s">
        <v>36</v>
      </c>
      <c r="I114" s="154"/>
      <c r="L114" s="150"/>
      <c r="M114" s="155"/>
      <c r="T114" s="156"/>
      <c r="AT114" s="152" t="s">
        <v>159</v>
      </c>
      <c r="AU114" s="152" t="s">
        <v>90</v>
      </c>
      <c r="AV114" s="12" t="s">
        <v>23</v>
      </c>
      <c r="AW114" s="12" t="s">
        <v>43</v>
      </c>
      <c r="AX114" s="12" t="s">
        <v>82</v>
      </c>
      <c r="AY114" s="152" t="s">
        <v>148</v>
      </c>
    </row>
    <row r="115" spans="2:65" s="12" customFormat="1" ht="11.25">
      <c r="B115" s="150"/>
      <c r="D115" s="151" t="s">
        <v>159</v>
      </c>
      <c r="E115" s="152" t="s">
        <v>36</v>
      </c>
      <c r="F115" s="153" t="s">
        <v>161</v>
      </c>
      <c r="H115" s="152" t="s">
        <v>36</v>
      </c>
      <c r="I115" s="154"/>
      <c r="L115" s="150"/>
      <c r="M115" s="155"/>
      <c r="T115" s="156"/>
      <c r="AT115" s="152" t="s">
        <v>159</v>
      </c>
      <c r="AU115" s="152" t="s">
        <v>90</v>
      </c>
      <c r="AV115" s="12" t="s">
        <v>23</v>
      </c>
      <c r="AW115" s="12" t="s">
        <v>43</v>
      </c>
      <c r="AX115" s="12" t="s">
        <v>82</v>
      </c>
      <c r="AY115" s="152" t="s">
        <v>148</v>
      </c>
    </row>
    <row r="116" spans="2:65" s="13" customFormat="1" ht="11.25">
      <c r="B116" s="157"/>
      <c r="D116" s="151" t="s">
        <v>159</v>
      </c>
      <c r="E116" s="158" t="s">
        <v>36</v>
      </c>
      <c r="F116" s="159" t="s">
        <v>505</v>
      </c>
      <c r="H116" s="160">
        <v>40.439</v>
      </c>
      <c r="I116" s="161"/>
      <c r="L116" s="157"/>
      <c r="M116" s="162"/>
      <c r="T116" s="163"/>
      <c r="AT116" s="158" t="s">
        <v>159</v>
      </c>
      <c r="AU116" s="158" t="s">
        <v>90</v>
      </c>
      <c r="AV116" s="13" t="s">
        <v>90</v>
      </c>
      <c r="AW116" s="13" t="s">
        <v>43</v>
      </c>
      <c r="AX116" s="13" t="s">
        <v>82</v>
      </c>
      <c r="AY116" s="158" t="s">
        <v>148</v>
      </c>
    </row>
    <row r="117" spans="2:65" s="12" customFormat="1" ht="11.25">
      <c r="B117" s="150"/>
      <c r="D117" s="151" t="s">
        <v>159</v>
      </c>
      <c r="E117" s="152" t="s">
        <v>36</v>
      </c>
      <c r="F117" s="153" t="s">
        <v>163</v>
      </c>
      <c r="H117" s="152" t="s">
        <v>36</v>
      </c>
      <c r="I117" s="154"/>
      <c r="L117" s="150"/>
      <c r="M117" s="155"/>
      <c r="T117" s="156"/>
      <c r="AT117" s="152" t="s">
        <v>159</v>
      </c>
      <c r="AU117" s="152" t="s">
        <v>90</v>
      </c>
      <c r="AV117" s="12" t="s">
        <v>23</v>
      </c>
      <c r="AW117" s="12" t="s">
        <v>43</v>
      </c>
      <c r="AX117" s="12" t="s">
        <v>82</v>
      </c>
      <c r="AY117" s="152" t="s">
        <v>148</v>
      </c>
    </row>
    <row r="118" spans="2:65" s="13" customFormat="1" ht="11.25">
      <c r="B118" s="157"/>
      <c r="D118" s="151" t="s">
        <v>159</v>
      </c>
      <c r="E118" s="158" t="s">
        <v>36</v>
      </c>
      <c r="F118" s="159" t="s">
        <v>506</v>
      </c>
      <c r="H118" s="160">
        <v>1.925</v>
      </c>
      <c r="I118" s="161"/>
      <c r="L118" s="157"/>
      <c r="M118" s="162"/>
      <c r="T118" s="163"/>
      <c r="AT118" s="158" t="s">
        <v>159</v>
      </c>
      <c r="AU118" s="158" t="s">
        <v>90</v>
      </c>
      <c r="AV118" s="13" t="s">
        <v>90</v>
      </c>
      <c r="AW118" s="13" t="s">
        <v>43</v>
      </c>
      <c r="AX118" s="13" t="s">
        <v>82</v>
      </c>
      <c r="AY118" s="158" t="s">
        <v>148</v>
      </c>
    </row>
    <row r="119" spans="2:65" s="14" customFormat="1" ht="11.25">
      <c r="B119" s="164"/>
      <c r="D119" s="151" t="s">
        <v>159</v>
      </c>
      <c r="E119" s="165" t="s">
        <v>36</v>
      </c>
      <c r="F119" s="166" t="s">
        <v>167</v>
      </c>
      <c r="H119" s="167">
        <v>42.363999999999997</v>
      </c>
      <c r="I119" s="168"/>
      <c r="L119" s="164"/>
      <c r="M119" s="169"/>
      <c r="T119" s="170"/>
      <c r="AT119" s="165" t="s">
        <v>159</v>
      </c>
      <c r="AU119" s="165" t="s">
        <v>90</v>
      </c>
      <c r="AV119" s="14" t="s">
        <v>155</v>
      </c>
      <c r="AW119" s="14" t="s">
        <v>43</v>
      </c>
      <c r="AX119" s="14" t="s">
        <v>23</v>
      </c>
      <c r="AY119" s="165" t="s">
        <v>148</v>
      </c>
    </row>
    <row r="120" spans="2:65" s="1" customFormat="1" ht="24.2" customHeight="1">
      <c r="B120" s="34"/>
      <c r="C120" s="133" t="s">
        <v>175</v>
      </c>
      <c r="D120" s="133" t="s">
        <v>150</v>
      </c>
      <c r="E120" s="134" t="s">
        <v>176</v>
      </c>
      <c r="F120" s="135" t="s">
        <v>177</v>
      </c>
      <c r="G120" s="136" t="s">
        <v>170</v>
      </c>
      <c r="H120" s="137">
        <v>3</v>
      </c>
      <c r="I120" s="138"/>
      <c r="J120" s="139">
        <f>ROUND(I120*H120,2)</f>
        <v>0</v>
      </c>
      <c r="K120" s="135" t="s">
        <v>154</v>
      </c>
      <c r="L120" s="34"/>
      <c r="M120" s="140" t="s">
        <v>36</v>
      </c>
      <c r="N120" s="141" t="s">
        <v>53</v>
      </c>
      <c r="P120" s="142">
        <f>O120*H120</f>
        <v>0</v>
      </c>
      <c r="Q120" s="142">
        <v>0</v>
      </c>
      <c r="R120" s="142">
        <f>Q120*H120</f>
        <v>0</v>
      </c>
      <c r="S120" s="142">
        <v>0</v>
      </c>
      <c r="T120" s="143">
        <f>S120*H120</f>
        <v>0</v>
      </c>
      <c r="AR120" s="144" t="s">
        <v>155</v>
      </c>
      <c r="AT120" s="144" t="s">
        <v>150</v>
      </c>
      <c r="AU120" s="144" t="s">
        <v>90</v>
      </c>
      <c r="AY120" s="18" t="s">
        <v>148</v>
      </c>
      <c r="BE120" s="145">
        <f>IF(N120="základní",J120,0)</f>
        <v>0</v>
      </c>
      <c r="BF120" s="145">
        <f>IF(N120="snížená",J120,0)</f>
        <v>0</v>
      </c>
      <c r="BG120" s="145">
        <f>IF(N120="zákl. přenesená",J120,0)</f>
        <v>0</v>
      </c>
      <c r="BH120" s="145">
        <f>IF(N120="sníž. přenesená",J120,0)</f>
        <v>0</v>
      </c>
      <c r="BI120" s="145">
        <f>IF(N120="nulová",J120,0)</f>
        <v>0</v>
      </c>
      <c r="BJ120" s="18" t="s">
        <v>23</v>
      </c>
      <c r="BK120" s="145">
        <f>ROUND(I120*H120,2)</f>
        <v>0</v>
      </c>
      <c r="BL120" s="18" t="s">
        <v>155</v>
      </c>
      <c r="BM120" s="144" t="s">
        <v>507</v>
      </c>
    </row>
    <row r="121" spans="2:65" s="1" customFormat="1" ht="11.25">
      <c r="B121" s="34"/>
      <c r="D121" s="146" t="s">
        <v>157</v>
      </c>
      <c r="F121" s="147" t="s">
        <v>179</v>
      </c>
      <c r="I121" s="148"/>
      <c r="L121" s="34"/>
      <c r="M121" s="149"/>
      <c r="T121" s="55"/>
      <c r="AT121" s="18" t="s">
        <v>157</v>
      </c>
      <c r="AU121" s="18" t="s">
        <v>90</v>
      </c>
    </row>
    <row r="122" spans="2:65" s="12" customFormat="1" ht="11.25">
      <c r="B122" s="150"/>
      <c r="D122" s="151" t="s">
        <v>159</v>
      </c>
      <c r="E122" s="152" t="s">
        <v>36</v>
      </c>
      <c r="F122" s="153" t="s">
        <v>501</v>
      </c>
      <c r="H122" s="152" t="s">
        <v>36</v>
      </c>
      <c r="I122" s="154"/>
      <c r="L122" s="150"/>
      <c r="M122" s="155"/>
      <c r="T122" s="156"/>
      <c r="AT122" s="152" t="s">
        <v>159</v>
      </c>
      <c r="AU122" s="152" t="s">
        <v>90</v>
      </c>
      <c r="AV122" s="12" t="s">
        <v>23</v>
      </c>
      <c r="AW122" s="12" t="s">
        <v>43</v>
      </c>
      <c r="AX122" s="12" t="s">
        <v>82</v>
      </c>
      <c r="AY122" s="152" t="s">
        <v>148</v>
      </c>
    </row>
    <row r="123" spans="2:65" s="12" customFormat="1" ht="11.25">
      <c r="B123" s="150"/>
      <c r="D123" s="151" t="s">
        <v>159</v>
      </c>
      <c r="E123" s="152" t="s">
        <v>36</v>
      </c>
      <c r="F123" s="153" t="s">
        <v>165</v>
      </c>
      <c r="H123" s="152" t="s">
        <v>36</v>
      </c>
      <c r="I123" s="154"/>
      <c r="L123" s="150"/>
      <c r="M123" s="155"/>
      <c r="T123" s="156"/>
      <c r="AT123" s="152" t="s">
        <v>159</v>
      </c>
      <c r="AU123" s="152" t="s">
        <v>90</v>
      </c>
      <c r="AV123" s="12" t="s">
        <v>23</v>
      </c>
      <c r="AW123" s="12" t="s">
        <v>43</v>
      </c>
      <c r="AX123" s="12" t="s">
        <v>82</v>
      </c>
      <c r="AY123" s="152" t="s">
        <v>148</v>
      </c>
    </row>
    <row r="124" spans="2:65" s="13" customFormat="1" ht="11.25">
      <c r="B124" s="157"/>
      <c r="D124" s="151" t="s">
        <v>159</v>
      </c>
      <c r="E124" s="158" t="s">
        <v>36</v>
      </c>
      <c r="F124" s="159" t="s">
        <v>180</v>
      </c>
      <c r="H124" s="160">
        <v>3</v>
      </c>
      <c r="I124" s="161"/>
      <c r="L124" s="157"/>
      <c r="M124" s="162"/>
      <c r="T124" s="163"/>
      <c r="AT124" s="158" t="s">
        <v>159</v>
      </c>
      <c r="AU124" s="158" t="s">
        <v>90</v>
      </c>
      <c r="AV124" s="13" t="s">
        <v>90</v>
      </c>
      <c r="AW124" s="13" t="s">
        <v>43</v>
      </c>
      <c r="AX124" s="13" t="s">
        <v>82</v>
      </c>
      <c r="AY124" s="158" t="s">
        <v>148</v>
      </c>
    </row>
    <row r="125" spans="2:65" s="14" customFormat="1" ht="11.25">
      <c r="B125" s="164"/>
      <c r="D125" s="151" t="s">
        <v>159</v>
      </c>
      <c r="E125" s="165" t="s">
        <v>36</v>
      </c>
      <c r="F125" s="166" t="s">
        <v>167</v>
      </c>
      <c r="H125" s="167">
        <v>3</v>
      </c>
      <c r="I125" s="168"/>
      <c r="L125" s="164"/>
      <c r="M125" s="169"/>
      <c r="T125" s="170"/>
      <c r="AT125" s="165" t="s">
        <v>159</v>
      </c>
      <c r="AU125" s="165" t="s">
        <v>90</v>
      </c>
      <c r="AV125" s="14" t="s">
        <v>155</v>
      </c>
      <c r="AW125" s="14" t="s">
        <v>43</v>
      </c>
      <c r="AX125" s="14" t="s">
        <v>23</v>
      </c>
      <c r="AY125" s="165" t="s">
        <v>148</v>
      </c>
    </row>
    <row r="126" spans="2:65" s="1" customFormat="1" ht="37.9" customHeight="1">
      <c r="B126" s="34"/>
      <c r="C126" s="133" t="s">
        <v>155</v>
      </c>
      <c r="D126" s="133" t="s">
        <v>150</v>
      </c>
      <c r="E126" s="134" t="s">
        <v>220</v>
      </c>
      <c r="F126" s="135" t="s">
        <v>221</v>
      </c>
      <c r="G126" s="136" t="s">
        <v>170</v>
      </c>
      <c r="H126" s="137">
        <v>12.304</v>
      </c>
      <c r="I126" s="138"/>
      <c r="J126" s="139">
        <f>ROUND(I126*H126,2)</f>
        <v>0</v>
      </c>
      <c r="K126" s="135" t="s">
        <v>154</v>
      </c>
      <c r="L126" s="34"/>
      <c r="M126" s="140" t="s">
        <v>36</v>
      </c>
      <c r="N126" s="141" t="s">
        <v>53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155</v>
      </c>
      <c r="AT126" s="144" t="s">
        <v>150</v>
      </c>
      <c r="AU126" s="144" t="s">
        <v>90</v>
      </c>
      <c r="AY126" s="18" t="s">
        <v>148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23</v>
      </c>
      <c r="BK126" s="145">
        <f>ROUND(I126*H126,2)</f>
        <v>0</v>
      </c>
      <c r="BL126" s="18" t="s">
        <v>155</v>
      </c>
      <c r="BM126" s="144" t="s">
        <v>508</v>
      </c>
    </row>
    <row r="127" spans="2:65" s="1" customFormat="1" ht="11.25">
      <c r="B127" s="34"/>
      <c r="D127" s="146" t="s">
        <v>157</v>
      </c>
      <c r="F127" s="147" t="s">
        <v>223</v>
      </c>
      <c r="I127" s="148"/>
      <c r="L127" s="34"/>
      <c r="M127" s="149"/>
      <c r="T127" s="55"/>
      <c r="AT127" s="18" t="s">
        <v>157</v>
      </c>
      <c r="AU127" s="18" t="s">
        <v>90</v>
      </c>
    </row>
    <row r="128" spans="2:65" s="12" customFormat="1" ht="11.25">
      <c r="B128" s="150"/>
      <c r="D128" s="151" t="s">
        <v>159</v>
      </c>
      <c r="E128" s="152" t="s">
        <v>36</v>
      </c>
      <c r="F128" s="153" t="s">
        <v>509</v>
      </c>
      <c r="H128" s="152" t="s">
        <v>36</v>
      </c>
      <c r="I128" s="154"/>
      <c r="L128" s="150"/>
      <c r="M128" s="155"/>
      <c r="T128" s="156"/>
      <c r="AT128" s="152" t="s">
        <v>159</v>
      </c>
      <c r="AU128" s="152" t="s">
        <v>90</v>
      </c>
      <c r="AV128" s="12" t="s">
        <v>23</v>
      </c>
      <c r="AW128" s="12" t="s">
        <v>43</v>
      </c>
      <c r="AX128" s="12" t="s">
        <v>82</v>
      </c>
      <c r="AY128" s="152" t="s">
        <v>148</v>
      </c>
    </row>
    <row r="129" spans="2:65" s="13" customFormat="1" ht="11.25">
      <c r="B129" s="157"/>
      <c r="D129" s="151" t="s">
        <v>159</v>
      </c>
      <c r="E129" s="158" t="s">
        <v>36</v>
      </c>
      <c r="F129" s="159" t="s">
        <v>510</v>
      </c>
      <c r="H129" s="160">
        <v>12.304</v>
      </c>
      <c r="I129" s="161"/>
      <c r="L129" s="157"/>
      <c r="M129" s="162"/>
      <c r="T129" s="163"/>
      <c r="AT129" s="158" t="s">
        <v>159</v>
      </c>
      <c r="AU129" s="158" t="s">
        <v>90</v>
      </c>
      <c r="AV129" s="13" t="s">
        <v>90</v>
      </c>
      <c r="AW129" s="13" t="s">
        <v>43</v>
      </c>
      <c r="AX129" s="13" t="s">
        <v>23</v>
      </c>
      <c r="AY129" s="158" t="s">
        <v>148</v>
      </c>
    </row>
    <row r="130" spans="2:65" s="1" customFormat="1" ht="37.9" customHeight="1">
      <c r="B130" s="34"/>
      <c r="C130" s="133" t="s">
        <v>188</v>
      </c>
      <c r="D130" s="133" t="s">
        <v>150</v>
      </c>
      <c r="E130" s="134" t="s">
        <v>189</v>
      </c>
      <c r="F130" s="135" t="s">
        <v>190</v>
      </c>
      <c r="G130" s="136" t="s">
        <v>170</v>
      </c>
      <c r="H130" s="137">
        <v>44.363999999999997</v>
      </c>
      <c r="I130" s="138"/>
      <c r="J130" s="139">
        <f>ROUND(I130*H130,2)</f>
        <v>0</v>
      </c>
      <c r="K130" s="135" t="s">
        <v>154</v>
      </c>
      <c r="L130" s="34"/>
      <c r="M130" s="140" t="s">
        <v>36</v>
      </c>
      <c r="N130" s="141" t="s">
        <v>53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155</v>
      </c>
      <c r="AT130" s="144" t="s">
        <v>150</v>
      </c>
      <c r="AU130" s="144" t="s">
        <v>90</v>
      </c>
      <c r="AY130" s="18" t="s">
        <v>148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23</v>
      </c>
      <c r="BK130" s="145">
        <f>ROUND(I130*H130,2)</f>
        <v>0</v>
      </c>
      <c r="BL130" s="18" t="s">
        <v>155</v>
      </c>
      <c r="BM130" s="144" t="s">
        <v>511</v>
      </c>
    </row>
    <row r="131" spans="2:65" s="1" customFormat="1" ht="11.25">
      <c r="B131" s="34"/>
      <c r="D131" s="146" t="s">
        <v>157</v>
      </c>
      <c r="F131" s="147" t="s">
        <v>192</v>
      </c>
      <c r="I131" s="148"/>
      <c r="L131" s="34"/>
      <c r="M131" s="149"/>
      <c r="T131" s="55"/>
      <c r="AT131" s="18" t="s">
        <v>157</v>
      </c>
      <c r="AU131" s="18" t="s">
        <v>90</v>
      </c>
    </row>
    <row r="132" spans="2:65" s="12" customFormat="1" ht="11.25">
      <c r="B132" s="150"/>
      <c r="D132" s="151" t="s">
        <v>159</v>
      </c>
      <c r="E132" s="152" t="s">
        <v>36</v>
      </c>
      <c r="F132" s="153" t="s">
        <v>193</v>
      </c>
      <c r="H132" s="152" t="s">
        <v>36</v>
      </c>
      <c r="I132" s="154"/>
      <c r="L132" s="150"/>
      <c r="M132" s="155"/>
      <c r="T132" s="156"/>
      <c r="AT132" s="152" t="s">
        <v>159</v>
      </c>
      <c r="AU132" s="152" t="s">
        <v>90</v>
      </c>
      <c r="AV132" s="12" t="s">
        <v>23</v>
      </c>
      <c r="AW132" s="12" t="s">
        <v>43</v>
      </c>
      <c r="AX132" s="12" t="s">
        <v>82</v>
      </c>
      <c r="AY132" s="152" t="s">
        <v>148</v>
      </c>
    </row>
    <row r="133" spans="2:65" s="13" customFormat="1" ht="11.25">
      <c r="B133" s="157"/>
      <c r="D133" s="151" t="s">
        <v>159</v>
      </c>
      <c r="E133" s="158" t="s">
        <v>36</v>
      </c>
      <c r="F133" s="159" t="s">
        <v>512</v>
      </c>
      <c r="H133" s="160">
        <v>44.363999999999997</v>
      </c>
      <c r="I133" s="161"/>
      <c r="L133" s="157"/>
      <c r="M133" s="162"/>
      <c r="T133" s="163"/>
      <c r="AT133" s="158" t="s">
        <v>159</v>
      </c>
      <c r="AU133" s="158" t="s">
        <v>90</v>
      </c>
      <c r="AV133" s="13" t="s">
        <v>90</v>
      </c>
      <c r="AW133" s="13" t="s">
        <v>43</v>
      </c>
      <c r="AX133" s="13" t="s">
        <v>82</v>
      </c>
      <c r="AY133" s="158" t="s">
        <v>148</v>
      </c>
    </row>
    <row r="134" spans="2:65" s="14" customFormat="1" ht="11.25">
      <c r="B134" s="164"/>
      <c r="D134" s="151" t="s">
        <v>159</v>
      </c>
      <c r="E134" s="165" t="s">
        <v>36</v>
      </c>
      <c r="F134" s="166" t="s">
        <v>167</v>
      </c>
      <c r="H134" s="167">
        <v>44.363999999999997</v>
      </c>
      <c r="I134" s="168"/>
      <c r="L134" s="164"/>
      <c r="M134" s="169"/>
      <c r="T134" s="170"/>
      <c r="AT134" s="165" t="s">
        <v>159</v>
      </c>
      <c r="AU134" s="165" t="s">
        <v>90</v>
      </c>
      <c r="AV134" s="14" t="s">
        <v>155</v>
      </c>
      <c r="AW134" s="14" t="s">
        <v>43</v>
      </c>
      <c r="AX134" s="14" t="s">
        <v>23</v>
      </c>
      <c r="AY134" s="165" t="s">
        <v>148</v>
      </c>
    </row>
    <row r="135" spans="2:65" s="1" customFormat="1" ht="37.9" customHeight="1">
      <c r="B135" s="34"/>
      <c r="C135" s="133" t="s">
        <v>195</v>
      </c>
      <c r="D135" s="133" t="s">
        <v>150</v>
      </c>
      <c r="E135" s="134" t="s">
        <v>196</v>
      </c>
      <c r="F135" s="135" t="s">
        <v>197</v>
      </c>
      <c r="G135" s="136" t="s">
        <v>170</v>
      </c>
      <c r="H135" s="137">
        <v>443.64</v>
      </c>
      <c r="I135" s="138"/>
      <c r="J135" s="139">
        <f>ROUND(I135*H135,2)</f>
        <v>0</v>
      </c>
      <c r="K135" s="135" t="s">
        <v>154</v>
      </c>
      <c r="L135" s="34"/>
      <c r="M135" s="140" t="s">
        <v>36</v>
      </c>
      <c r="N135" s="141" t="s">
        <v>53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155</v>
      </c>
      <c r="AT135" s="144" t="s">
        <v>150</v>
      </c>
      <c r="AU135" s="144" t="s">
        <v>90</v>
      </c>
      <c r="AY135" s="18" t="s">
        <v>148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8" t="s">
        <v>23</v>
      </c>
      <c r="BK135" s="145">
        <f>ROUND(I135*H135,2)</f>
        <v>0</v>
      </c>
      <c r="BL135" s="18" t="s">
        <v>155</v>
      </c>
      <c r="BM135" s="144" t="s">
        <v>513</v>
      </c>
    </row>
    <row r="136" spans="2:65" s="1" customFormat="1" ht="11.25">
      <c r="B136" s="34"/>
      <c r="D136" s="146" t="s">
        <v>157</v>
      </c>
      <c r="F136" s="147" t="s">
        <v>199</v>
      </c>
      <c r="I136" s="148"/>
      <c r="L136" s="34"/>
      <c r="M136" s="149"/>
      <c r="T136" s="55"/>
      <c r="AT136" s="18" t="s">
        <v>157</v>
      </c>
      <c r="AU136" s="18" t="s">
        <v>90</v>
      </c>
    </row>
    <row r="137" spans="2:65" s="12" customFormat="1" ht="11.25">
      <c r="B137" s="150"/>
      <c r="D137" s="151" t="s">
        <v>159</v>
      </c>
      <c r="E137" s="152" t="s">
        <v>36</v>
      </c>
      <c r="F137" s="153" t="s">
        <v>200</v>
      </c>
      <c r="H137" s="152" t="s">
        <v>36</v>
      </c>
      <c r="I137" s="154"/>
      <c r="L137" s="150"/>
      <c r="M137" s="155"/>
      <c r="T137" s="156"/>
      <c r="AT137" s="152" t="s">
        <v>159</v>
      </c>
      <c r="AU137" s="152" t="s">
        <v>90</v>
      </c>
      <c r="AV137" s="12" t="s">
        <v>23</v>
      </c>
      <c r="AW137" s="12" t="s">
        <v>43</v>
      </c>
      <c r="AX137" s="12" t="s">
        <v>82</v>
      </c>
      <c r="AY137" s="152" t="s">
        <v>148</v>
      </c>
    </row>
    <row r="138" spans="2:65" s="13" customFormat="1" ht="11.25">
      <c r="B138" s="157"/>
      <c r="D138" s="151" t="s">
        <v>159</v>
      </c>
      <c r="E138" s="158" t="s">
        <v>36</v>
      </c>
      <c r="F138" s="159" t="s">
        <v>514</v>
      </c>
      <c r="H138" s="160">
        <v>443.64</v>
      </c>
      <c r="I138" s="161"/>
      <c r="L138" s="157"/>
      <c r="M138" s="162"/>
      <c r="T138" s="163"/>
      <c r="AT138" s="158" t="s">
        <v>159</v>
      </c>
      <c r="AU138" s="158" t="s">
        <v>90</v>
      </c>
      <c r="AV138" s="13" t="s">
        <v>90</v>
      </c>
      <c r="AW138" s="13" t="s">
        <v>43</v>
      </c>
      <c r="AX138" s="13" t="s">
        <v>82</v>
      </c>
      <c r="AY138" s="158" t="s">
        <v>148</v>
      </c>
    </row>
    <row r="139" spans="2:65" s="14" customFormat="1" ht="11.25">
      <c r="B139" s="164"/>
      <c r="D139" s="151" t="s">
        <v>159</v>
      </c>
      <c r="E139" s="165" t="s">
        <v>36</v>
      </c>
      <c r="F139" s="166" t="s">
        <v>167</v>
      </c>
      <c r="H139" s="167">
        <v>443.64</v>
      </c>
      <c r="I139" s="168"/>
      <c r="L139" s="164"/>
      <c r="M139" s="169"/>
      <c r="T139" s="170"/>
      <c r="AT139" s="165" t="s">
        <v>159</v>
      </c>
      <c r="AU139" s="165" t="s">
        <v>90</v>
      </c>
      <c r="AV139" s="14" t="s">
        <v>155</v>
      </c>
      <c r="AW139" s="14" t="s">
        <v>43</v>
      </c>
      <c r="AX139" s="14" t="s">
        <v>23</v>
      </c>
      <c r="AY139" s="165" t="s">
        <v>148</v>
      </c>
    </row>
    <row r="140" spans="2:65" s="1" customFormat="1" ht="24.2" customHeight="1">
      <c r="B140" s="34"/>
      <c r="C140" s="133" t="s">
        <v>202</v>
      </c>
      <c r="D140" s="133" t="s">
        <v>150</v>
      </c>
      <c r="E140" s="134" t="s">
        <v>211</v>
      </c>
      <c r="F140" s="135" t="s">
        <v>212</v>
      </c>
      <c r="G140" s="136" t="s">
        <v>170</v>
      </c>
      <c r="H140" s="137">
        <v>12.654</v>
      </c>
      <c r="I140" s="138"/>
      <c r="J140" s="139">
        <f>ROUND(I140*H140,2)</f>
        <v>0</v>
      </c>
      <c r="K140" s="135" t="s">
        <v>154</v>
      </c>
      <c r="L140" s="34"/>
      <c r="M140" s="140" t="s">
        <v>36</v>
      </c>
      <c r="N140" s="141" t="s">
        <v>53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155</v>
      </c>
      <c r="AT140" s="144" t="s">
        <v>150</v>
      </c>
      <c r="AU140" s="144" t="s">
        <v>90</v>
      </c>
      <c r="AY140" s="18" t="s">
        <v>148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8" t="s">
        <v>23</v>
      </c>
      <c r="BK140" s="145">
        <f>ROUND(I140*H140,2)</f>
        <v>0</v>
      </c>
      <c r="BL140" s="18" t="s">
        <v>155</v>
      </c>
      <c r="BM140" s="144" t="s">
        <v>515</v>
      </c>
    </row>
    <row r="141" spans="2:65" s="1" customFormat="1" ht="11.25">
      <c r="B141" s="34"/>
      <c r="D141" s="146" t="s">
        <v>157</v>
      </c>
      <c r="F141" s="147" t="s">
        <v>214</v>
      </c>
      <c r="I141" s="148"/>
      <c r="L141" s="34"/>
      <c r="M141" s="149"/>
      <c r="T141" s="55"/>
      <c r="AT141" s="18" t="s">
        <v>157</v>
      </c>
      <c r="AU141" s="18" t="s">
        <v>90</v>
      </c>
    </row>
    <row r="142" spans="2:65" s="12" customFormat="1" ht="11.25">
      <c r="B142" s="150"/>
      <c r="D142" s="151" t="s">
        <v>159</v>
      </c>
      <c r="E142" s="152" t="s">
        <v>36</v>
      </c>
      <c r="F142" s="153" t="s">
        <v>516</v>
      </c>
      <c r="H142" s="152" t="s">
        <v>36</v>
      </c>
      <c r="I142" s="154"/>
      <c r="L142" s="150"/>
      <c r="M142" s="155"/>
      <c r="T142" s="156"/>
      <c r="AT142" s="152" t="s">
        <v>159</v>
      </c>
      <c r="AU142" s="152" t="s">
        <v>90</v>
      </c>
      <c r="AV142" s="12" t="s">
        <v>23</v>
      </c>
      <c r="AW142" s="12" t="s">
        <v>43</v>
      </c>
      <c r="AX142" s="12" t="s">
        <v>82</v>
      </c>
      <c r="AY142" s="152" t="s">
        <v>148</v>
      </c>
    </row>
    <row r="143" spans="2:65" s="12" customFormat="1" ht="11.25">
      <c r="B143" s="150"/>
      <c r="D143" s="151" t="s">
        <v>159</v>
      </c>
      <c r="E143" s="152" t="s">
        <v>36</v>
      </c>
      <c r="F143" s="153" t="s">
        <v>161</v>
      </c>
      <c r="H143" s="152" t="s">
        <v>36</v>
      </c>
      <c r="I143" s="154"/>
      <c r="L143" s="150"/>
      <c r="M143" s="155"/>
      <c r="T143" s="156"/>
      <c r="AT143" s="152" t="s">
        <v>159</v>
      </c>
      <c r="AU143" s="152" t="s">
        <v>90</v>
      </c>
      <c r="AV143" s="12" t="s">
        <v>23</v>
      </c>
      <c r="AW143" s="12" t="s">
        <v>43</v>
      </c>
      <c r="AX143" s="12" t="s">
        <v>82</v>
      </c>
      <c r="AY143" s="152" t="s">
        <v>148</v>
      </c>
    </row>
    <row r="144" spans="2:65" s="13" customFormat="1" ht="11.25">
      <c r="B144" s="157"/>
      <c r="D144" s="151" t="s">
        <v>159</v>
      </c>
      <c r="E144" s="158" t="s">
        <v>36</v>
      </c>
      <c r="F144" s="159" t="s">
        <v>517</v>
      </c>
      <c r="H144" s="160">
        <v>11.554</v>
      </c>
      <c r="I144" s="161"/>
      <c r="L144" s="157"/>
      <c r="M144" s="162"/>
      <c r="T144" s="163"/>
      <c r="AT144" s="158" t="s">
        <v>159</v>
      </c>
      <c r="AU144" s="158" t="s">
        <v>90</v>
      </c>
      <c r="AV144" s="13" t="s">
        <v>90</v>
      </c>
      <c r="AW144" s="13" t="s">
        <v>43</v>
      </c>
      <c r="AX144" s="13" t="s">
        <v>82</v>
      </c>
      <c r="AY144" s="158" t="s">
        <v>148</v>
      </c>
    </row>
    <row r="145" spans="2:65" s="12" customFormat="1" ht="11.25">
      <c r="B145" s="150"/>
      <c r="D145" s="151" t="s">
        <v>159</v>
      </c>
      <c r="E145" s="152" t="s">
        <v>36</v>
      </c>
      <c r="F145" s="153" t="s">
        <v>163</v>
      </c>
      <c r="H145" s="152" t="s">
        <v>36</v>
      </c>
      <c r="I145" s="154"/>
      <c r="L145" s="150"/>
      <c r="M145" s="155"/>
      <c r="T145" s="156"/>
      <c r="AT145" s="152" t="s">
        <v>159</v>
      </c>
      <c r="AU145" s="152" t="s">
        <v>90</v>
      </c>
      <c r="AV145" s="12" t="s">
        <v>23</v>
      </c>
      <c r="AW145" s="12" t="s">
        <v>43</v>
      </c>
      <c r="AX145" s="12" t="s">
        <v>82</v>
      </c>
      <c r="AY145" s="152" t="s">
        <v>148</v>
      </c>
    </row>
    <row r="146" spans="2:65" s="13" customFormat="1" ht="11.25">
      <c r="B146" s="157"/>
      <c r="D146" s="151" t="s">
        <v>159</v>
      </c>
      <c r="E146" s="158" t="s">
        <v>36</v>
      </c>
      <c r="F146" s="159" t="s">
        <v>518</v>
      </c>
      <c r="H146" s="160">
        <v>0.7</v>
      </c>
      <c r="I146" s="161"/>
      <c r="L146" s="157"/>
      <c r="M146" s="162"/>
      <c r="T146" s="163"/>
      <c r="AT146" s="158" t="s">
        <v>159</v>
      </c>
      <c r="AU146" s="158" t="s">
        <v>90</v>
      </c>
      <c r="AV146" s="13" t="s">
        <v>90</v>
      </c>
      <c r="AW146" s="13" t="s">
        <v>43</v>
      </c>
      <c r="AX146" s="13" t="s">
        <v>82</v>
      </c>
      <c r="AY146" s="158" t="s">
        <v>148</v>
      </c>
    </row>
    <row r="147" spans="2:65" s="12" customFormat="1" ht="11.25">
      <c r="B147" s="150"/>
      <c r="D147" s="151" t="s">
        <v>159</v>
      </c>
      <c r="E147" s="152" t="s">
        <v>36</v>
      </c>
      <c r="F147" s="153" t="s">
        <v>165</v>
      </c>
      <c r="H147" s="152" t="s">
        <v>36</v>
      </c>
      <c r="I147" s="154"/>
      <c r="L147" s="150"/>
      <c r="M147" s="155"/>
      <c r="T147" s="156"/>
      <c r="AT147" s="152" t="s">
        <v>159</v>
      </c>
      <c r="AU147" s="152" t="s">
        <v>90</v>
      </c>
      <c r="AV147" s="12" t="s">
        <v>23</v>
      </c>
      <c r="AW147" s="12" t="s">
        <v>43</v>
      </c>
      <c r="AX147" s="12" t="s">
        <v>82</v>
      </c>
      <c r="AY147" s="152" t="s">
        <v>148</v>
      </c>
    </row>
    <row r="148" spans="2:65" s="13" customFormat="1" ht="11.25">
      <c r="B148" s="157"/>
      <c r="D148" s="151" t="s">
        <v>159</v>
      </c>
      <c r="E148" s="158" t="s">
        <v>36</v>
      </c>
      <c r="F148" s="159" t="s">
        <v>218</v>
      </c>
      <c r="H148" s="160">
        <v>0.4</v>
      </c>
      <c r="I148" s="161"/>
      <c r="L148" s="157"/>
      <c r="M148" s="162"/>
      <c r="T148" s="163"/>
      <c r="AT148" s="158" t="s">
        <v>159</v>
      </c>
      <c r="AU148" s="158" t="s">
        <v>90</v>
      </c>
      <c r="AV148" s="13" t="s">
        <v>90</v>
      </c>
      <c r="AW148" s="13" t="s">
        <v>43</v>
      </c>
      <c r="AX148" s="13" t="s">
        <v>82</v>
      </c>
      <c r="AY148" s="158" t="s">
        <v>148</v>
      </c>
    </row>
    <row r="149" spans="2:65" s="14" customFormat="1" ht="11.25">
      <c r="B149" s="164"/>
      <c r="D149" s="151" t="s">
        <v>159</v>
      </c>
      <c r="E149" s="165" t="s">
        <v>36</v>
      </c>
      <c r="F149" s="166" t="s">
        <v>167</v>
      </c>
      <c r="H149" s="167">
        <v>12.654</v>
      </c>
      <c r="I149" s="168"/>
      <c r="L149" s="164"/>
      <c r="M149" s="169"/>
      <c r="T149" s="170"/>
      <c r="AT149" s="165" t="s">
        <v>159</v>
      </c>
      <c r="AU149" s="165" t="s">
        <v>90</v>
      </c>
      <c r="AV149" s="14" t="s">
        <v>155</v>
      </c>
      <c r="AW149" s="14" t="s">
        <v>43</v>
      </c>
      <c r="AX149" s="14" t="s">
        <v>23</v>
      </c>
      <c r="AY149" s="165" t="s">
        <v>148</v>
      </c>
    </row>
    <row r="150" spans="2:65" s="1" customFormat="1" ht="24.2" customHeight="1">
      <c r="B150" s="34"/>
      <c r="C150" s="133" t="s">
        <v>210</v>
      </c>
      <c r="D150" s="133" t="s">
        <v>150</v>
      </c>
      <c r="E150" s="134" t="s">
        <v>203</v>
      </c>
      <c r="F150" s="135" t="s">
        <v>204</v>
      </c>
      <c r="G150" s="136" t="s">
        <v>205</v>
      </c>
      <c r="H150" s="137">
        <v>77.637</v>
      </c>
      <c r="I150" s="138"/>
      <c r="J150" s="139">
        <f>ROUND(I150*H150,2)</f>
        <v>0</v>
      </c>
      <c r="K150" s="135" t="s">
        <v>154</v>
      </c>
      <c r="L150" s="34"/>
      <c r="M150" s="140" t="s">
        <v>36</v>
      </c>
      <c r="N150" s="141" t="s">
        <v>53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155</v>
      </c>
      <c r="AT150" s="144" t="s">
        <v>150</v>
      </c>
      <c r="AU150" s="144" t="s">
        <v>90</v>
      </c>
      <c r="AY150" s="18" t="s">
        <v>148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8" t="s">
        <v>23</v>
      </c>
      <c r="BK150" s="145">
        <f>ROUND(I150*H150,2)</f>
        <v>0</v>
      </c>
      <c r="BL150" s="18" t="s">
        <v>155</v>
      </c>
      <c r="BM150" s="144" t="s">
        <v>519</v>
      </c>
    </row>
    <row r="151" spans="2:65" s="1" customFormat="1" ht="11.25">
      <c r="B151" s="34"/>
      <c r="D151" s="146" t="s">
        <v>157</v>
      </c>
      <c r="F151" s="147" t="s">
        <v>207</v>
      </c>
      <c r="I151" s="148"/>
      <c r="L151" s="34"/>
      <c r="M151" s="149"/>
      <c r="T151" s="55"/>
      <c r="AT151" s="18" t="s">
        <v>157</v>
      </c>
      <c r="AU151" s="18" t="s">
        <v>90</v>
      </c>
    </row>
    <row r="152" spans="2:65" s="12" customFormat="1" ht="11.25">
      <c r="B152" s="150"/>
      <c r="D152" s="151" t="s">
        <v>159</v>
      </c>
      <c r="E152" s="152" t="s">
        <v>36</v>
      </c>
      <c r="F152" s="153" t="s">
        <v>208</v>
      </c>
      <c r="H152" s="152" t="s">
        <v>36</v>
      </c>
      <c r="I152" s="154"/>
      <c r="L152" s="150"/>
      <c r="M152" s="155"/>
      <c r="T152" s="156"/>
      <c r="AT152" s="152" t="s">
        <v>159</v>
      </c>
      <c r="AU152" s="152" t="s">
        <v>90</v>
      </c>
      <c r="AV152" s="12" t="s">
        <v>23</v>
      </c>
      <c r="AW152" s="12" t="s">
        <v>43</v>
      </c>
      <c r="AX152" s="12" t="s">
        <v>82</v>
      </c>
      <c r="AY152" s="152" t="s">
        <v>148</v>
      </c>
    </row>
    <row r="153" spans="2:65" s="13" customFormat="1" ht="11.25">
      <c r="B153" s="157"/>
      <c r="D153" s="151" t="s">
        <v>159</v>
      </c>
      <c r="E153" s="158" t="s">
        <v>36</v>
      </c>
      <c r="F153" s="159" t="s">
        <v>520</v>
      </c>
      <c r="H153" s="160">
        <v>77.637</v>
      </c>
      <c r="I153" s="161"/>
      <c r="L153" s="157"/>
      <c r="M153" s="162"/>
      <c r="T153" s="163"/>
      <c r="AT153" s="158" t="s">
        <v>159</v>
      </c>
      <c r="AU153" s="158" t="s">
        <v>90</v>
      </c>
      <c r="AV153" s="13" t="s">
        <v>90</v>
      </c>
      <c r="AW153" s="13" t="s">
        <v>43</v>
      </c>
      <c r="AX153" s="13" t="s">
        <v>82</v>
      </c>
      <c r="AY153" s="158" t="s">
        <v>148</v>
      </c>
    </row>
    <row r="154" spans="2:65" s="14" customFormat="1" ht="11.25">
      <c r="B154" s="164"/>
      <c r="D154" s="151" t="s">
        <v>159</v>
      </c>
      <c r="E154" s="165" t="s">
        <v>36</v>
      </c>
      <c r="F154" s="166" t="s">
        <v>167</v>
      </c>
      <c r="H154" s="167">
        <v>77.637</v>
      </c>
      <c r="I154" s="168"/>
      <c r="L154" s="164"/>
      <c r="M154" s="169"/>
      <c r="T154" s="170"/>
      <c r="AT154" s="165" t="s">
        <v>159</v>
      </c>
      <c r="AU154" s="165" t="s">
        <v>90</v>
      </c>
      <c r="AV154" s="14" t="s">
        <v>155</v>
      </c>
      <c r="AW154" s="14" t="s">
        <v>43</v>
      </c>
      <c r="AX154" s="14" t="s">
        <v>23</v>
      </c>
      <c r="AY154" s="165" t="s">
        <v>148</v>
      </c>
    </row>
    <row r="155" spans="2:65" s="1" customFormat="1" ht="24.2" customHeight="1">
      <c r="B155" s="34"/>
      <c r="C155" s="133" t="s">
        <v>219</v>
      </c>
      <c r="D155" s="133" t="s">
        <v>150</v>
      </c>
      <c r="E155" s="134" t="s">
        <v>181</v>
      </c>
      <c r="F155" s="135" t="s">
        <v>182</v>
      </c>
      <c r="G155" s="136" t="s">
        <v>170</v>
      </c>
      <c r="H155" s="137">
        <v>1</v>
      </c>
      <c r="I155" s="138"/>
      <c r="J155" s="139">
        <f>ROUND(I155*H155,2)</f>
        <v>0</v>
      </c>
      <c r="K155" s="135" t="s">
        <v>154</v>
      </c>
      <c r="L155" s="34"/>
      <c r="M155" s="140" t="s">
        <v>36</v>
      </c>
      <c r="N155" s="141" t="s">
        <v>53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155</v>
      </c>
      <c r="AT155" s="144" t="s">
        <v>150</v>
      </c>
      <c r="AU155" s="144" t="s">
        <v>90</v>
      </c>
      <c r="AY155" s="18" t="s">
        <v>148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8" t="s">
        <v>23</v>
      </c>
      <c r="BK155" s="145">
        <f>ROUND(I155*H155,2)</f>
        <v>0</v>
      </c>
      <c r="BL155" s="18" t="s">
        <v>155</v>
      </c>
      <c r="BM155" s="144" t="s">
        <v>521</v>
      </c>
    </row>
    <row r="156" spans="2:65" s="1" customFormat="1" ht="11.25">
      <c r="B156" s="34"/>
      <c r="D156" s="146" t="s">
        <v>157</v>
      </c>
      <c r="F156" s="147" t="s">
        <v>184</v>
      </c>
      <c r="I156" s="148"/>
      <c r="L156" s="34"/>
      <c r="M156" s="149"/>
      <c r="T156" s="55"/>
      <c r="AT156" s="18" t="s">
        <v>157</v>
      </c>
      <c r="AU156" s="18" t="s">
        <v>90</v>
      </c>
    </row>
    <row r="157" spans="2:65" s="12" customFormat="1" ht="11.25">
      <c r="B157" s="150"/>
      <c r="D157" s="151" t="s">
        <v>159</v>
      </c>
      <c r="E157" s="152" t="s">
        <v>36</v>
      </c>
      <c r="F157" s="153" t="s">
        <v>501</v>
      </c>
      <c r="H157" s="152" t="s">
        <v>36</v>
      </c>
      <c r="I157" s="154"/>
      <c r="L157" s="150"/>
      <c r="M157" s="155"/>
      <c r="T157" s="156"/>
      <c r="AT157" s="152" t="s">
        <v>159</v>
      </c>
      <c r="AU157" s="152" t="s">
        <v>90</v>
      </c>
      <c r="AV157" s="12" t="s">
        <v>23</v>
      </c>
      <c r="AW157" s="12" t="s">
        <v>43</v>
      </c>
      <c r="AX157" s="12" t="s">
        <v>82</v>
      </c>
      <c r="AY157" s="152" t="s">
        <v>148</v>
      </c>
    </row>
    <row r="158" spans="2:65" s="12" customFormat="1" ht="11.25">
      <c r="B158" s="150"/>
      <c r="D158" s="151" t="s">
        <v>159</v>
      </c>
      <c r="E158" s="152" t="s">
        <v>36</v>
      </c>
      <c r="F158" s="153" t="s">
        <v>165</v>
      </c>
      <c r="H158" s="152" t="s">
        <v>36</v>
      </c>
      <c r="I158" s="154"/>
      <c r="L158" s="150"/>
      <c r="M158" s="155"/>
      <c r="T158" s="156"/>
      <c r="AT158" s="152" t="s">
        <v>159</v>
      </c>
      <c r="AU158" s="152" t="s">
        <v>90</v>
      </c>
      <c r="AV158" s="12" t="s">
        <v>23</v>
      </c>
      <c r="AW158" s="12" t="s">
        <v>43</v>
      </c>
      <c r="AX158" s="12" t="s">
        <v>82</v>
      </c>
      <c r="AY158" s="152" t="s">
        <v>148</v>
      </c>
    </row>
    <row r="159" spans="2:65" s="13" customFormat="1" ht="11.25">
      <c r="B159" s="157"/>
      <c r="D159" s="151" t="s">
        <v>159</v>
      </c>
      <c r="E159" s="158" t="s">
        <v>36</v>
      </c>
      <c r="F159" s="159" t="s">
        <v>180</v>
      </c>
      <c r="H159" s="160">
        <v>3</v>
      </c>
      <c r="I159" s="161"/>
      <c r="L159" s="157"/>
      <c r="M159" s="162"/>
      <c r="T159" s="163"/>
      <c r="AT159" s="158" t="s">
        <v>159</v>
      </c>
      <c r="AU159" s="158" t="s">
        <v>90</v>
      </c>
      <c r="AV159" s="13" t="s">
        <v>90</v>
      </c>
      <c r="AW159" s="13" t="s">
        <v>43</v>
      </c>
      <c r="AX159" s="13" t="s">
        <v>82</v>
      </c>
      <c r="AY159" s="158" t="s">
        <v>148</v>
      </c>
    </row>
    <row r="160" spans="2:65" s="12" customFormat="1" ht="11.25">
      <c r="B160" s="150"/>
      <c r="D160" s="151" t="s">
        <v>159</v>
      </c>
      <c r="E160" s="152" t="s">
        <v>36</v>
      </c>
      <c r="F160" s="153" t="s">
        <v>185</v>
      </c>
      <c r="H160" s="152" t="s">
        <v>36</v>
      </c>
      <c r="I160" s="154"/>
      <c r="L160" s="150"/>
      <c r="M160" s="155"/>
      <c r="T160" s="156"/>
      <c r="AT160" s="152" t="s">
        <v>159</v>
      </c>
      <c r="AU160" s="152" t="s">
        <v>90</v>
      </c>
      <c r="AV160" s="12" t="s">
        <v>23</v>
      </c>
      <c r="AW160" s="12" t="s">
        <v>43</v>
      </c>
      <c r="AX160" s="12" t="s">
        <v>82</v>
      </c>
      <c r="AY160" s="152" t="s">
        <v>148</v>
      </c>
    </row>
    <row r="161" spans="2:65" s="12" customFormat="1" ht="11.25">
      <c r="B161" s="150"/>
      <c r="D161" s="151" t="s">
        <v>159</v>
      </c>
      <c r="E161" s="152" t="s">
        <v>36</v>
      </c>
      <c r="F161" s="153" t="s">
        <v>186</v>
      </c>
      <c r="H161" s="152" t="s">
        <v>36</v>
      </c>
      <c r="I161" s="154"/>
      <c r="L161" s="150"/>
      <c r="M161" s="155"/>
      <c r="T161" s="156"/>
      <c r="AT161" s="152" t="s">
        <v>159</v>
      </c>
      <c r="AU161" s="152" t="s">
        <v>90</v>
      </c>
      <c r="AV161" s="12" t="s">
        <v>23</v>
      </c>
      <c r="AW161" s="12" t="s">
        <v>43</v>
      </c>
      <c r="AX161" s="12" t="s">
        <v>82</v>
      </c>
      <c r="AY161" s="152" t="s">
        <v>148</v>
      </c>
    </row>
    <row r="162" spans="2:65" s="13" customFormat="1" ht="11.25">
      <c r="B162" s="157"/>
      <c r="D162" s="151" t="s">
        <v>159</v>
      </c>
      <c r="E162" s="158" t="s">
        <v>36</v>
      </c>
      <c r="F162" s="159" t="s">
        <v>187</v>
      </c>
      <c r="H162" s="160">
        <v>-2</v>
      </c>
      <c r="I162" s="161"/>
      <c r="L162" s="157"/>
      <c r="M162" s="162"/>
      <c r="T162" s="163"/>
      <c r="AT162" s="158" t="s">
        <v>159</v>
      </c>
      <c r="AU162" s="158" t="s">
        <v>90</v>
      </c>
      <c r="AV162" s="13" t="s">
        <v>90</v>
      </c>
      <c r="AW162" s="13" t="s">
        <v>43</v>
      </c>
      <c r="AX162" s="13" t="s">
        <v>82</v>
      </c>
      <c r="AY162" s="158" t="s">
        <v>148</v>
      </c>
    </row>
    <row r="163" spans="2:65" s="14" customFormat="1" ht="11.25">
      <c r="B163" s="164"/>
      <c r="D163" s="151" t="s">
        <v>159</v>
      </c>
      <c r="E163" s="165" t="s">
        <v>36</v>
      </c>
      <c r="F163" s="166" t="s">
        <v>167</v>
      </c>
      <c r="H163" s="167">
        <v>1</v>
      </c>
      <c r="I163" s="168"/>
      <c r="L163" s="164"/>
      <c r="M163" s="169"/>
      <c r="T163" s="170"/>
      <c r="AT163" s="165" t="s">
        <v>159</v>
      </c>
      <c r="AU163" s="165" t="s">
        <v>90</v>
      </c>
      <c r="AV163" s="14" t="s">
        <v>155</v>
      </c>
      <c r="AW163" s="14" t="s">
        <v>43</v>
      </c>
      <c r="AX163" s="14" t="s">
        <v>23</v>
      </c>
      <c r="AY163" s="165" t="s">
        <v>148</v>
      </c>
    </row>
    <row r="164" spans="2:65" s="1" customFormat="1" ht="24.2" customHeight="1">
      <c r="B164" s="34"/>
      <c r="C164" s="133" t="s">
        <v>28</v>
      </c>
      <c r="D164" s="133" t="s">
        <v>150</v>
      </c>
      <c r="E164" s="134" t="s">
        <v>226</v>
      </c>
      <c r="F164" s="135" t="s">
        <v>227</v>
      </c>
      <c r="G164" s="136" t="s">
        <v>153</v>
      </c>
      <c r="H164" s="137">
        <v>61.52</v>
      </c>
      <c r="I164" s="138"/>
      <c r="J164" s="139">
        <f>ROUND(I164*H164,2)</f>
        <v>0</v>
      </c>
      <c r="K164" s="135" t="s">
        <v>154</v>
      </c>
      <c r="L164" s="34"/>
      <c r="M164" s="140" t="s">
        <v>36</v>
      </c>
      <c r="N164" s="141" t="s">
        <v>53</v>
      </c>
      <c r="P164" s="142">
        <f>O164*H164</f>
        <v>0</v>
      </c>
      <c r="Q164" s="142">
        <v>0</v>
      </c>
      <c r="R164" s="142">
        <f>Q164*H164</f>
        <v>0</v>
      </c>
      <c r="S164" s="142">
        <v>0</v>
      </c>
      <c r="T164" s="143">
        <f>S164*H164</f>
        <v>0</v>
      </c>
      <c r="AR164" s="144" t="s">
        <v>155</v>
      </c>
      <c r="AT164" s="144" t="s">
        <v>150</v>
      </c>
      <c r="AU164" s="144" t="s">
        <v>90</v>
      </c>
      <c r="AY164" s="18" t="s">
        <v>148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8" t="s">
        <v>23</v>
      </c>
      <c r="BK164" s="145">
        <f>ROUND(I164*H164,2)</f>
        <v>0</v>
      </c>
      <c r="BL164" s="18" t="s">
        <v>155</v>
      </c>
      <c r="BM164" s="144" t="s">
        <v>522</v>
      </c>
    </row>
    <row r="165" spans="2:65" s="1" customFormat="1" ht="11.25">
      <c r="B165" s="34"/>
      <c r="D165" s="146" t="s">
        <v>157</v>
      </c>
      <c r="F165" s="147" t="s">
        <v>229</v>
      </c>
      <c r="I165" s="148"/>
      <c r="L165" s="34"/>
      <c r="M165" s="149"/>
      <c r="T165" s="55"/>
      <c r="AT165" s="18" t="s">
        <v>157</v>
      </c>
      <c r="AU165" s="18" t="s">
        <v>90</v>
      </c>
    </row>
    <row r="166" spans="2:65" s="12" customFormat="1" ht="11.25">
      <c r="B166" s="150"/>
      <c r="D166" s="151" t="s">
        <v>159</v>
      </c>
      <c r="E166" s="152" t="s">
        <v>36</v>
      </c>
      <c r="F166" s="153" t="s">
        <v>230</v>
      </c>
      <c r="H166" s="152" t="s">
        <v>36</v>
      </c>
      <c r="I166" s="154"/>
      <c r="L166" s="150"/>
      <c r="M166" s="155"/>
      <c r="T166" s="156"/>
      <c r="AT166" s="152" t="s">
        <v>159</v>
      </c>
      <c r="AU166" s="152" t="s">
        <v>90</v>
      </c>
      <c r="AV166" s="12" t="s">
        <v>23</v>
      </c>
      <c r="AW166" s="12" t="s">
        <v>43</v>
      </c>
      <c r="AX166" s="12" t="s">
        <v>82</v>
      </c>
      <c r="AY166" s="152" t="s">
        <v>148</v>
      </c>
    </row>
    <row r="167" spans="2:65" s="13" customFormat="1" ht="11.25">
      <c r="B167" s="157"/>
      <c r="D167" s="151" t="s">
        <v>159</v>
      </c>
      <c r="E167" s="158" t="s">
        <v>36</v>
      </c>
      <c r="F167" s="159" t="s">
        <v>523</v>
      </c>
      <c r="H167" s="160">
        <v>61.52</v>
      </c>
      <c r="I167" s="161"/>
      <c r="L167" s="157"/>
      <c r="M167" s="162"/>
      <c r="T167" s="163"/>
      <c r="AT167" s="158" t="s">
        <v>159</v>
      </c>
      <c r="AU167" s="158" t="s">
        <v>90</v>
      </c>
      <c r="AV167" s="13" t="s">
        <v>90</v>
      </c>
      <c r="AW167" s="13" t="s">
        <v>43</v>
      </c>
      <c r="AX167" s="13" t="s">
        <v>23</v>
      </c>
      <c r="AY167" s="158" t="s">
        <v>148</v>
      </c>
    </row>
    <row r="168" spans="2:65" s="1" customFormat="1" ht="24.2" customHeight="1">
      <c r="B168" s="34"/>
      <c r="C168" s="133" t="s">
        <v>232</v>
      </c>
      <c r="D168" s="133" t="s">
        <v>150</v>
      </c>
      <c r="E168" s="134" t="s">
        <v>233</v>
      </c>
      <c r="F168" s="135" t="s">
        <v>234</v>
      </c>
      <c r="G168" s="136" t="s">
        <v>153</v>
      </c>
      <c r="H168" s="137">
        <v>61.52</v>
      </c>
      <c r="I168" s="138"/>
      <c r="J168" s="139">
        <f>ROUND(I168*H168,2)</f>
        <v>0</v>
      </c>
      <c r="K168" s="135" t="s">
        <v>154</v>
      </c>
      <c r="L168" s="34"/>
      <c r="M168" s="140" t="s">
        <v>36</v>
      </c>
      <c r="N168" s="141" t="s">
        <v>53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155</v>
      </c>
      <c r="AT168" s="144" t="s">
        <v>150</v>
      </c>
      <c r="AU168" s="144" t="s">
        <v>90</v>
      </c>
      <c r="AY168" s="18" t="s">
        <v>148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8" t="s">
        <v>23</v>
      </c>
      <c r="BK168" s="145">
        <f>ROUND(I168*H168,2)</f>
        <v>0</v>
      </c>
      <c r="BL168" s="18" t="s">
        <v>155</v>
      </c>
      <c r="BM168" s="144" t="s">
        <v>235</v>
      </c>
    </row>
    <row r="169" spans="2:65" s="1" customFormat="1" ht="11.25">
      <c r="B169" s="34"/>
      <c r="D169" s="146" t="s">
        <v>157</v>
      </c>
      <c r="F169" s="147" t="s">
        <v>236</v>
      </c>
      <c r="I169" s="148"/>
      <c r="L169" s="34"/>
      <c r="M169" s="149"/>
      <c r="T169" s="55"/>
      <c r="AT169" s="18" t="s">
        <v>157</v>
      </c>
      <c r="AU169" s="18" t="s">
        <v>90</v>
      </c>
    </row>
    <row r="170" spans="2:65" s="12" customFormat="1" ht="11.25">
      <c r="B170" s="150"/>
      <c r="D170" s="151" t="s">
        <v>159</v>
      </c>
      <c r="E170" s="152" t="s">
        <v>36</v>
      </c>
      <c r="F170" s="153" t="s">
        <v>230</v>
      </c>
      <c r="H170" s="152" t="s">
        <v>36</v>
      </c>
      <c r="I170" s="154"/>
      <c r="L170" s="150"/>
      <c r="M170" s="155"/>
      <c r="T170" s="156"/>
      <c r="AT170" s="152" t="s">
        <v>159</v>
      </c>
      <c r="AU170" s="152" t="s">
        <v>90</v>
      </c>
      <c r="AV170" s="12" t="s">
        <v>23</v>
      </c>
      <c r="AW170" s="12" t="s">
        <v>43</v>
      </c>
      <c r="AX170" s="12" t="s">
        <v>82</v>
      </c>
      <c r="AY170" s="152" t="s">
        <v>148</v>
      </c>
    </row>
    <row r="171" spans="2:65" s="13" customFormat="1" ht="11.25">
      <c r="B171" s="157"/>
      <c r="D171" s="151" t="s">
        <v>159</v>
      </c>
      <c r="E171" s="158" t="s">
        <v>36</v>
      </c>
      <c r="F171" s="159" t="s">
        <v>524</v>
      </c>
      <c r="H171" s="160">
        <v>61.52</v>
      </c>
      <c r="I171" s="161"/>
      <c r="L171" s="157"/>
      <c r="M171" s="162"/>
      <c r="T171" s="163"/>
      <c r="AT171" s="158" t="s">
        <v>159</v>
      </c>
      <c r="AU171" s="158" t="s">
        <v>90</v>
      </c>
      <c r="AV171" s="13" t="s">
        <v>90</v>
      </c>
      <c r="AW171" s="13" t="s">
        <v>43</v>
      </c>
      <c r="AX171" s="13" t="s">
        <v>23</v>
      </c>
      <c r="AY171" s="158" t="s">
        <v>148</v>
      </c>
    </row>
    <row r="172" spans="2:65" s="1" customFormat="1" ht="16.5" customHeight="1">
      <c r="B172" s="34"/>
      <c r="C172" s="171" t="s">
        <v>8</v>
      </c>
      <c r="D172" s="171" t="s">
        <v>238</v>
      </c>
      <c r="E172" s="172" t="s">
        <v>239</v>
      </c>
      <c r="F172" s="173" t="s">
        <v>240</v>
      </c>
      <c r="G172" s="174" t="s">
        <v>241</v>
      </c>
      <c r="H172" s="175">
        <v>1.901</v>
      </c>
      <c r="I172" s="176"/>
      <c r="J172" s="177">
        <f>ROUND(I172*H172,2)</f>
        <v>0</v>
      </c>
      <c r="K172" s="173" t="s">
        <v>154</v>
      </c>
      <c r="L172" s="178"/>
      <c r="M172" s="179" t="s">
        <v>36</v>
      </c>
      <c r="N172" s="180" t="s">
        <v>53</v>
      </c>
      <c r="P172" s="142">
        <f>O172*H172</f>
        <v>0</v>
      </c>
      <c r="Q172" s="142">
        <v>1E-3</v>
      </c>
      <c r="R172" s="142">
        <f>Q172*H172</f>
        <v>1.9010000000000001E-3</v>
      </c>
      <c r="S172" s="142">
        <v>0</v>
      </c>
      <c r="T172" s="143">
        <f>S172*H172</f>
        <v>0</v>
      </c>
      <c r="AR172" s="144" t="s">
        <v>210</v>
      </c>
      <c r="AT172" s="144" t="s">
        <v>238</v>
      </c>
      <c r="AU172" s="144" t="s">
        <v>90</v>
      </c>
      <c r="AY172" s="18" t="s">
        <v>148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8" t="s">
        <v>23</v>
      </c>
      <c r="BK172" s="145">
        <f>ROUND(I172*H172,2)</f>
        <v>0</v>
      </c>
      <c r="BL172" s="18" t="s">
        <v>155</v>
      </c>
      <c r="BM172" s="144" t="s">
        <v>525</v>
      </c>
    </row>
    <row r="173" spans="2:65" s="12" customFormat="1" ht="11.25">
      <c r="B173" s="150"/>
      <c r="D173" s="151" t="s">
        <v>159</v>
      </c>
      <c r="E173" s="152" t="s">
        <v>36</v>
      </c>
      <c r="F173" s="153" t="s">
        <v>243</v>
      </c>
      <c r="H173" s="152" t="s">
        <v>36</v>
      </c>
      <c r="I173" s="154"/>
      <c r="L173" s="150"/>
      <c r="M173" s="155"/>
      <c r="T173" s="156"/>
      <c r="AT173" s="152" t="s">
        <v>159</v>
      </c>
      <c r="AU173" s="152" t="s">
        <v>90</v>
      </c>
      <c r="AV173" s="12" t="s">
        <v>23</v>
      </c>
      <c r="AW173" s="12" t="s">
        <v>43</v>
      </c>
      <c r="AX173" s="12" t="s">
        <v>82</v>
      </c>
      <c r="AY173" s="152" t="s">
        <v>148</v>
      </c>
    </row>
    <row r="174" spans="2:65" s="13" customFormat="1" ht="11.25">
      <c r="B174" s="157"/>
      <c r="D174" s="151" t="s">
        <v>159</v>
      </c>
      <c r="E174" s="158" t="s">
        <v>36</v>
      </c>
      <c r="F174" s="159" t="s">
        <v>526</v>
      </c>
      <c r="H174" s="160">
        <v>1.901</v>
      </c>
      <c r="I174" s="161"/>
      <c r="L174" s="157"/>
      <c r="M174" s="162"/>
      <c r="T174" s="163"/>
      <c r="AT174" s="158" t="s">
        <v>159</v>
      </c>
      <c r="AU174" s="158" t="s">
        <v>90</v>
      </c>
      <c r="AV174" s="13" t="s">
        <v>90</v>
      </c>
      <c r="AW174" s="13" t="s">
        <v>43</v>
      </c>
      <c r="AX174" s="13" t="s">
        <v>23</v>
      </c>
      <c r="AY174" s="158" t="s">
        <v>148</v>
      </c>
    </row>
    <row r="175" spans="2:65" s="1" customFormat="1" ht="33" customHeight="1">
      <c r="B175" s="34"/>
      <c r="C175" s="133" t="s">
        <v>245</v>
      </c>
      <c r="D175" s="133" t="s">
        <v>150</v>
      </c>
      <c r="E175" s="134" t="s">
        <v>246</v>
      </c>
      <c r="F175" s="135" t="s">
        <v>247</v>
      </c>
      <c r="G175" s="136" t="s">
        <v>153</v>
      </c>
      <c r="H175" s="137">
        <v>61.52</v>
      </c>
      <c r="I175" s="138"/>
      <c r="J175" s="139">
        <f>ROUND(I175*H175,2)</f>
        <v>0</v>
      </c>
      <c r="K175" s="135" t="s">
        <v>154</v>
      </c>
      <c r="L175" s="34"/>
      <c r="M175" s="140" t="s">
        <v>36</v>
      </c>
      <c r="N175" s="141" t="s">
        <v>53</v>
      </c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AR175" s="144" t="s">
        <v>155</v>
      </c>
      <c r="AT175" s="144" t="s">
        <v>150</v>
      </c>
      <c r="AU175" s="144" t="s">
        <v>90</v>
      </c>
      <c r="AY175" s="18" t="s">
        <v>148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8" t="s">
        <v>23</v>
      </c>
      <c r="BK175" s="145">
        <f>ROUND(I175*H175,2)</f>
        <v>0</v>
      </c>
      <c r="BL175" s="18" t="s">
        <v>155</v>
      </c>
      <c r="BM175" s="144" t="s">
        <v>527</v>
      </c>
    </row>
    <row r="176" spans="2:65" s="1" customFormat="1" ht="11.25">
      <c r="B176" s="34"/>
      <c r="D176" s="146" t="s">
        <v>157</v>
      </c>
      <c r="F176" s="147" t="s">
        <v>249</v>
      </c>
      <c r="I176" s="148"/>
      <c r="L176" s="34"/>
      <c r="M176" s="149"/>
      <c r="T176" s="55"/>
      <c r="AT176" s="18" t="s">
        <v>157</v>
      </c>
      <c r="AU176" s="18" t="s">
        <v>90</v>
      </c>
    </row>
    <row r="177" spans="2:65" s="12" customFormat="1" ht="11.25">
      <c r="B177" s="150"/>
      <c r="D177" s="151" t="s">
        <v>159</v>
      </c>
      <c r="E177" s="152" t="s">
        <v>36</v>
      </c>
      <c r="F177" s="153" t="s">
        <v>230</v>
      </c>
      <c r="H177" s="152" t="s">
        <v>36</v>
      </c>
      <c r="I177" s="154"/>
      <c r="L177" s="150"/>
      <c r="M177" s="155"/>
      <c r="T177" s="156"/>
      <c r="AT177" s="152" t="s">
        <v>159</v>
      </c>
      <c r="AU177" s="152" t="s">
        <v>90</v>
      </c>
      <c r="AV177" s="12" t="s">
        <v>23</v>
      </c>
      <c r="AW177" s="12" t="s">
        <v>43</v>
      </c>
      <c r="AX177" s="12" t="s">
        <v>82</v>
      </c>
      <c r="AY177" s="152" t="s">
        <v>148</v>
      </c>
    </row>
    <row r="178" spans="2:65" s="13" customFormat="1" ht="11.25">
      <c r="B178" s="157"/>
      <c r="D178" s="151" t="s">
        <v>159</v>
      </c>
      <c r="E178" s="158" t="s">
        <v>36</v>
      </c>
      <c r="F178" s="159" t="s">
        <v>524</v>
      </c>
      <c r="H178" s="160">
        <v>61.52</v>
      </c>
      <c r="I178" s="161"/>
      <c r="L178" s="157"/>
      <c r="M178" s="162"/>
      <c r="T178" s="163"/>
      <c r="AT178" s="158" t="s">
        <v>159</v>
      </c>
      <c r="AU178" s="158" t="s">
        <v>90</v>
      </c>
      <c r="AV178" s="13" t="s">
        <v>90</v>
      </c>
      <c r="AW178" s="13" t="s">
        <v>43</v>
      </c>
      <c r="AX178" s="13" t="s">
        <v>23</v>
      </c>
      <c r="AY178" s="158" t="s">
        <v>148</v>
      </c>
    </row>
    <row r="179" spans="2:65" s="11" customFormat="1" ht="22.9" customHeight="1">
      <c r="B179" s="121"/>
      <c r="D179" s="122" t="s">
        <v>81</v>
      </c>
      <c r="E179" s="131" t="s">
        <v>90</v>
      </c>
      <c r="F179" s="131" t="s">
        <v>250</v>
      </c>
      <c r="I179" s="124"/>
      <c r="J179" s="132">
        <f>BK179</f>
        <v>0</v>
      </c>
      <c r="L179" s="121"/>
      <c r="M179" s="126"/>
      <c r="P179" s="127">
        <f>SUM(P180:P214)</f>
        <v>0</v>
      </c>
      <c r="R179" s="127">
        <f>SUM(R180:R214)</f>
        <v>0.19955713000000003</v>
      </c>
      <c r="T179" s="128">
        <f>SUM(T180:T214)</f>
        <v>0</v>
      </c>
      <c r="AR179" s="122" t="s">
        <v>23</v>
      </c>
      <c r="AT179" s="129" t="s">
        <v>81</v>
      </c>
      <c r="AU179" s="129" t="s">
        <v>23</v>
      </c>
      <c r="AY179" s="122" t="s">
        <v>148</v>
      </c>
      <c r="BK179" s="130">
        <f>SUM(BK180:BK214)</f>
        <v>0</v>
      </c>
    </row>
    <row r="180" spans="2:65" s="1" customFormat="1" ht="24.2" customHeight="1">
      <c r="B180" s="34"/>
      <c r="C180" s="133" t="s">
        <v>251</v>
      </c>
      <c r="D180" s="133" t="s">
        <v>150</v>
      </c>
      <c r="E180" s="134" t="s">
        <v>252</v>
      </c>
      <c r="F180" s="135" t="s">
        <v>253</v>
      </c>
      <c r="G180" s="136" t="s">
        <v>170</v>
      </c>
      <c r="H180" s="137">
        <v>38.161999999999999</v>
      </c>
      <c r="I180" s="138"/>
      <c r="J180" s="139">
        <f>ROUND(I180*H180,2)</f>
        <v>0</v>
      </c>
      <c r="K180" s="135" t="s">
        <v>154</v>
      </c>
      <c r="L180" s="34"/>
      <c r="M180" s="140" t="s">
        <v>36</v>
      </c>
      <c r="N180" s="141" t="s">
        <v>53</v>
      </c>
      <c r="P180" s="142">
        <f>O180*H180</f>
        <v>0</v>
      </c>
      <c r="Q180" s="142">
        <v>0</v>
      </c>
      <c r="R180" s="142">
        <f>Q180*H180</f>
        <v>0</v>
      </c>
      <c r="S180" s="142">
        <v>0</v>
      </c>
      <c r="T180" s="143">
        <f>S180*H180</f>
        <v>0</v>
      </c>
      <c r="AR180" s="144" t="s">
        <v>155</v>
      </c>
      <c r="AT180" s="144" t="s">
        <v>150</v>
      </c>
      <c r="AU180" s="144" t="s">
        <v>90</v>
      </c>
      <c r="AY180" s="18" t="s">
        <v>148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8" t="s">
        <v>23</v>
      </c>
      <c r="BK180" s="145">
        <f>ROUND(I180*H180,2)</f>
        <v>0</v>
      </c>
      <c r="BL180" s="18" t="s">
        <v>155</v>
      </c>
      <c r="BM180" s="144" t="s">
        <v>254</v>
      </c>
    </row>
    <row r="181" spans="2:65" s="1" customFormat="1" ht="11.25">
      <c r="B181" s="34"/>
      <c r="D181" s="146" t="s">
        <v>157</v>
      </c>
      <c r="F181" s="147" t="s">
        <v>255</v>
      </c>
      <c r="I181" s="148"/>
      <c r="L181" s="34"/>
      <c r="M181" s="149"/>
      <c r="T181" s="55"/>
      <c r="AT181" s="18" t="s">
        <v>157</v>
      </c>
      <c r="AU181" s="18" t="s">
        <v>90</v>
      </c>
    </row>
    <row r="182" spans="2:65" s="12" customFormat="1" ht="11.25">
      <c r="B182" s="150"/>
      <c r="D182" s="151" t="s">
        <v>159</v>
      </c>
      <c r="E182" s="152" t="s">
        <v>36</v>
      </c>
      <c r="F182" s="153" t="s">
        <v>501</v>
      </c>
      <c r="H182" s="152" t="s">
        <v>36</v>
      </c>
      <c r="I182" s="154"/>
      <c r="L182" s="150"/>
      <c r="M182" s="155"/>
      <c r="T182" s="156"/>
      <c r="AT182" s="152" t="s">
        <v>159</v>
      </c>
      <c r="AU182" s="152" t="s">
        <v>90</v>
      </c>
      <c r="AV182" s="12" t="s">
        <v>23</v>
      </c>
      <c r="AW182" s="12" t="s">
        <v>43</v>
      </c>
      <c r="AX182" s="12" t="s">
        <v>82</v>
      </c>
      <c r="AY182" s="152" t="s">
        <v>148</v>
      </c>
    </row>
    <row r="183" spans="2:65" s="12" customFormat="1" ht="11.25">
      <c r="B183" s="150"/>
      <c r="D183" s="151" t="s">
        <v>159</v>
      </c>
      <c r="E183" s="152" t="s">
        <v>36</v>
      </c>
      <c r="F183" s="153" t="s">
        <v>256</v>
      </c>
      <c r="H183" s="152" t="s">
        <v>36</v>
      </c>
      <c r="I183" s="154"/>
      <c r="L183" s="150"/>
      <c r="M183" s="155"/>
      <c r="T183" s="156"/>
      <c r="AT183" s="152" t="s">
        <v>159</v>
      </c>
      <c r="AU183" s="152" t="s">
        <v>90</v>
      </c>
      <c r="AV183" s="12" t="s">
        <v>23</v>
      </c>
      <c r="AW183" s="12" t="s">
        <v>43</v>
      </c>
      <c r="AX183" s="12" t="s">
        <v>82</v>
      </c>
      <c r="AY183" s="152" t="s">
        <v>148</v>
      </c>
    </row>
    <row r="184" spans="2:65" s="13" customFormat="1" ht="11.25">
      <c r="B184" s="157"/>
      <c r="D184" s="151" t="s">
        <v>159</v>
      </c>
      <c r="E184" s="158" t="s">
        <v>36</v>
      </c>
      <c r="F184" s="159" t="s">
        <v>528</v>
      </c>
      <c r="H184" s="160">
        <v>34.661999999999999</v>
      </c>
      <c r="I184" s="161"/>
      <c r="L184" s="157"/>
      <c r="M184" s="162"/>
      <c r="T184" s="163"/>
      <c r="AT184" s="158" t="s">
        <v>159</v>
      </c>
      <c r="AU184" s="158" t="s">
        <v>90</v>
      </c>
      <c r="AV184" s="13" t="s">
        <v>90</v>
      </c>
      <c r="AW184" s="13" t="s">
        <v>43</v>
      </c>
      <c r="AX184" s="13" t="s">
        <v>82</v>
      </c>
      <c r="AY184" s="158" t="s">
        <v>148</v>
      </c>
    </row>
    <row r="185" spans="2:65" s="12" customFormat="1" ht="11.25">
      <c r="B185" s="150"/>
      <c r="D185" s="151" t="s">
        <v>159</v>
      </c>
      <c r="E185" s="152" t="s">
        <v>36</v>
      </c>
      <c r="F185" s="153" t="s">
        <v>163</v>
      </c>
      <c r="H185" s="152" t="s">
        <v>36</v>
      </c>
      <c r="I185" s="154"/>
      <c r="L185" s="150"/>
      <c r="M185" s="155"/>
      <c r="T185" s="156"/>
      <c r="AT185" s="152" t="s">
        <v>159</v>
      </c>
      <c r="AU185" s="152" t="s">
        <v>90</v>
      </c>
      <c r="AV185" s="12" t="s">
        <v>23</v>
      </c>
      <c r="AW185" s="12" t="s">
        <v>43</v>
      </c>
      <c r="AX185" s="12" t="s">
        <v>82</v>
      </c>
      <c r="AY185" s="152" t="s">
        <v>148</v>
      </c>
    </row>
    <row r="186" spans="2:65" s="13" customFormat="1" ht="11.25">
      <c r="B186" s="157"/>
      <c r="D186" s="151" t="s">
        <v>159</v>
      </c>
      <c r="E186" s="158" t="s">
        <v>36</v>
      </c>
      <c r="F186" s="159" t="s">
        <v>529</v>
      </c>
      <c r="H186" s="160">
        <v>3.5</v>
      </c>
      <c r="I186" s="161"/>
      <c r="L186" s="157"/>
      <c r="M186" s="162"/>
      <c r="T186" s="163"/>
      <c r="AT186" s="158" t="s">
        <v>159</v>
      </c>
      <c r="AU186" s="158" t="s">
        <v>90</v>
      </c>
      <c r="AV186" s="13" t="s">
        <v>90</v>
      </c>
      <c r="AW186" s="13" t="s">
        <v>43</v>
      </c>
      <c r="AX186" s="13" t="s">
        <v>82</v>
      </c>
      <c r="AY186" s="158" t="s">
        <v>148</v>
      </c>
    </row>
    <row r="187" spans="2:65" s="14" customFormat="1" ht="11.25">
      <c r="B187" s="164"/>
      <c r="D187" s="151" t="s">
        <v>159</v>
      </c>
      <c r="E187" s="165" t="s">
        <v>36</v>
      </c>
      <c r="F187" s="166" t="s">
        <v>167</v>
      </c>
      <c r="H187" s="167">
        <v>38.161999999999999</v>
      </c>
      <c r="I187" s="168"/>
      <c r="L187" s="164"/>
      <c r="M187" s="169"/>
      <c r="T187" s="170"/>
      <c r="AT187" s="165" t="s">
        <v>159</v>
      </c>
      <c r="AU187" s="165" t="s">
        <v>90</v>
      </c>
      <c r="AV187" s="14" t="s">
        <v>155</v>
      </c>
      <c r="AW187" s="14" t="s">
        <v>43</v>
      </c>
      <c r="AX187" s="14" t="s">
        <v>23</v>
      </c>
      <c r="AY187" s="165" t="s">
        <v>148</v>
      </c>
    </row>
    <row r="188" spans="2:65" s="1" customFormat="1" ht="24.2" customHeight="1">
      <c r="B188" s="34"/>
      <c r="C188" s="133" t="s">
        <v>259</v>
      </c>
      <c r="D188" s="133" t="s">
        <v>150</v>
      </c>
      <c r="E188" s="134" t="s">
        <v>260</v>
      </c>
      <c r="F188" s="135" t="s">
        <v>261</v>
      </c>
      <c r="G188" s="136" t="s">
        <v>170</v>
      </c>
      <c r="H188" s="137">
        <v>2</v>
      </c>
      <c r="I188" s="138"/>
      <c r="J188" s="139">
        <f>ROUND(I188*H188,2)</f>
        <v>0</v>
      </c>
      <c r="K188" s="135" t="s">
        <v>154</v>
      </c>
      <c r="L188" s="34"/>
      <c r="M188" s="140" t="s">
        <v>36</v>
      </c>
      <c r="N188" s="141" t="s">
        <v>53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155</v>
      </c>
      <c r="AT188" s="144" t="s">
        <v>150</v>
      </c>
      <c r="AU188" s="144" t="s">
        <v>90</v>
      </c>
      <c r="AY188" s="18" t="s">
        <v>148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8" t="s">
        <v>23</v>
      </c>
      <c r="BK188" s="145">
        <f>ROUND(I188*H188,2)</f>
        <v>0</v>
      </c>
      <c r="BL188" s="18" t="s">
        <v>155</v>
      </c>
      <c r="BM188" s="144" t="s">
        <v>262</v>
      </c>
    </row>
    <row r="189" spans="2:65" s="1" customFormat="1" ht="11.25">
      <c r="B189" s="34"/>
      <c r="D189" s="146" t="s">
        <v>157</v>
      </c>
      <c r="F189" s="147" t="s">
        <v>263</v>
      </c>
      <c r="I189" s="148"/>
      <c r="L189" s="34"/>
      <c r="M189" s="149"/>
      <c r="T189" s="55"/>
      <c r="AT189" s="18" t="s">
        <v>157</v>
      </c>
      <c r="AU189" s="18" t="s">
        <v>90</v>
      </c>
    </row>
    <row r="190" spans="2:65" s="12" customFormat="1" ht="11.25">
      <c r="B190" s="150"/>
      <c r="D190" s="151" t="s">
        <v>159</v>
      </c>
      <c r="E190" s="152" t="s">
        <v>36</v>
      </c>
      <c r="F190" s="153" t="s">
        <v>160</v>
      </c>
      <c r="H190" s="152" t="s">
        <v>36</v>
      </c>
      <c r="I190" s="154"/>
      <c r="L190" s="150"/>
      <c r="M190" s="155"/>
      <c r="T190" s="156"/>
      <c r="AT190" s="152" t="s">
        <v>159</v>
      </c>
      <c r="AU190" s="152" t="s">
        <v>90</v>
      </c>
      <c r="AV190" s="12" t="s">
        <v>23</v>
      </c>
      <c r="AW190" s="12" t="s">
        <v>43</v>
      </c>
      <c r="AX190" s="12" t="s">
        <v>82</v>
      </c>
      <c r="AY190" s="152" t="s">
        <v>148</v>
      </c>
    </row>
    <row r="191" spans="2:65" s="12" customFormat="1" ht="11.25">
      <c r="B191" s="150"/>
      <c r="D191" s="151" t="s">
        <v>159</v>
      </c>
      <c r="E191" s="152" t="s">
        <v>36</v>
      </c>
      <c r="F191" s="153" t="s">
        <v>186</v>
      </c>
      <c r="H191" s="152" t="s">
        <v>36</v>
      </c>
      <c r="I191" s="154"/>
      <c r="L191" s="150"/>
      <c r="M191" s="155"/>
      <c r="T191" s="156"/>
      <c r="AT191" s="152" t="s">
        <v>159</v>
      </c>
      <c r="AU191" s="152" t="s">
        <v>90</v>
      </c>
      <c r="AV191" s="12" t="s">
        <v>23</v>
      </c>
      <c r="AW191" s="12" t="s">
        <v>43</v>
      </c>
      <c r="AX191" s="12" t="s">
        <v>82</v>
      </c>
      <c r="AY191" s="152" t="s">
        <v>148</v>
      </c>
    </row>
    <row r="192" spans="2:65" s="13" customFormat="1" ht="11.25">
      <c r="B192" s="157"/>
      <c r="D192" s="151" t="s">
        <v>159</v>
      </c>
      <c r="E192" s="158" t="s">
        <v>36</v>
      </c>
      <c r="F192" s="159" t="s">
        <v>264</v>
      </c>
      <c r="H192" s="160">
        <v>2</v>
      </c>
      <c r="I192" s="161"/>
      <c r="L192" s="157"/>
      <c r="M192" s="162"/>
      <c r="T192" s="163"/>
      <c r="AT192" s="158" t="s">
        <v>159</v>
      </c>
      <c r="AU192" s="158" t="s">
        <v>90</v>
      </c>
      <c r="AV192" s="13" t="s">
        <v>90</v>
      </c>
      <c r="AW192" s="13" t="s">
        <v>43</v>
      </c>
      <c r="AX192" s="13" t="s">
        <v>82</v>
      </c>
      <c r="AY192" s="158" t="s">
        <v>148</v>
      </c>
    </row>
    <row r="193" spans="2:65" s="14" customFormat="1" ht="11.25">
      <c r="B193" s="164"/>
      <c r="D193" s="151" t="s">
        <v>159</v>
      </c>
      <c r="E193" s="165" t="s">
        <v>36</v>
      </c>
      <c r="F193" s="166" t="s">
        <v>167</v>
      </c>
      <c r="H193" s="167">
        <v>2</v>
      </c>
      <c r="I193" s="168"/>
      <c r="L193" s="164"/>
      <c r="M193" s="169"/>
      <c r="T193" s="170"/>
      <c r="AT193" s="165" t="s">
        <v>159</v>
      </c>
      <c r="AU193" s="165" t="s">
        <v>90</v>
      </c>
      <c r="AV193" s="14" t="s">
        <v>155</v>
      </c>
      <c r="AW193" s="14" t="s">
        <v>43</v>
      </c>
      <c r="AX193" s="14" t="s">
        <v>23</v>
      </c>
      <c r="AY193" s="165" t="s">
        <v>148</v>
      </c>
    </row>
    <row r="194" spans="2:65" s="1" customFormat="1" ht="24.2" customHeight="1">
      <c r="B194" s="34"/>
      <c r="C194" s="133" t="s">
        <v>265</v>
      </c>
      <c r="D194" s="133" t="s">
        <v>150</v>
      </c>
      <c r="E194" s="134" t="s">
        <v>266</v>
      </c>
      <c r="F194" s="135" t="s">
        <v>267</v>
      </c>
      <c r="G194" s="136" t="s">
        <v>153</v>
      </c>
      <c r="H194" s="137">
        <v>227.67400000000001</v>
      </c>
      <c r="I194" s="138"/>
      <c r="J194" s="139">
        <f>ROUND(I194*H194,2)</f>
        <v>0</v>
      </c>
      <c r="K194" s="135" t="s">
        <v>154</v>
      </c>
      <c r="L194" s="34"/>
      <c r="M194" s="140" t="s">
        <v>36</v>
      </c>
      <c r="N194" s="141" t="s">
        <v>53</v>
      </c>
      <c r="P194" s="142">
        <f>O194*H194</f>
        <v>0</v>
      </c>
      <c r="Q194" s="142">
        <v>3.1E-4</v>
      </c>
      <c r="R194" s="142">
        <f>Q194*H194</f>
        <v>7.0578940000000007E-2</v>
      </c>
      <c r="S194" s="142">
        <v>0</v>
      </c>
      <c r="T194" s="143">
        <f>S194*H194</f>
        <v>0</v>
      </c>
      <c r="AR194" s="144" t="s">
        <v>155</v>
      </c>
      <c r="AT194" s="144" t="s">
        <v>150</v>
      </c>
      <c r="AU194" s="144" t="s">
        <v>90</v>
      </c>
      <c r="AY194" s="18" t="s">
        <v>148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8" t="s">
        <v>23</v>
      </c>
      <c r="BK194" s="145">
        <f>ROUND(I194*H194,2)</f>
        <v>0</v>
      </c>
      <c r="BL194" s="18" t="s">
        <v>155</v>
      </c>
      <c r="BM194" s="144" t="s">
        <v>268</v>
      </c>
    </row>
    <row r="195" spans="2:65" s="1" customFormat="1" ht="11.25">
      <c r="B195" s="34"/>
      <c r="D195" s="146" t="s">
        <v>157</v>
      </c>
      <c r="F195" s="147" t="s">
        <v>269</v>
      </c>
      <c r="I195" s="148"/>
      <c r="L195" s="34"/>
      <c r="M195" s="149"/>
      <c r="T195" s="55"/>
      <c r="AT195" s="18" t="s">
        <v>157</v>
      </c>
      <c r="AU195" s="18" t="s">
        <v>90</v>
      </c>
    </row>
    <row r="196" spans="2:65" s="12" customFormat="1" ht="11.25">
      <c r="B196" s="150"/>
      <c r="D196" s="151" t="s">
        <v>159</v>
      </c>
      <c r="E196" s="152" t="s">
        <v>36</v>
      </c>
      <c r="F196" s="153" t="s">
        <v>501</v>
      </c>
      <c r="H196" s="152" t="s">
        <v>36</v>
      </c>
      <c r="I196" s="154"/>
      <c r="L196" s="150"/>
      <c r="M196" s="155"/>
      <c r="T196" s="156"/>
      <c r="AT196" s="152" t="s">
        <v>159</v>
      </c>
      <c r="AU196" s="152" t="s">
        <v>90</v>
      </c>
      <c r="AV196" s="12" t="s">
        <v>23</v>
      </c>
      <c r="AW196" s="12" t="s">
        <v>43</v>
      </c>
      <c r="AX196" s="12" t="s">
        <v>82</v>
      </c>
      <c r="AY196" s="152" t="s">
        <v>148</v>
      </c>
    </row>
    <row r="197" spans="2:65" s="12" customFormat="1" ht="11.25">
      <c r="B197" s="150"/>
      <c r="D197" s="151" t="s">
        <v>159</v>
      </c>
      <c r="E197" s="152" t="s">
        <v>36</v>
      </c>
      <c r="F197" s="153" t="s">
        <v>161</v>
      </c>
      <c r="H197" s="152" t="s">
        <v>36</v>
      </c>
      <c r="I197" s="154"/>
      <c r="L197" s="150"/>
      <c r="M197" s="155"/>
      <c r="T197" s="156"/>
      <c r="AT197" s="152" t="s">
        <v>159</v>
      </c>
      <c r="AU197" s="152" t="s">
        <v>90</v>
      </c>
      <c r="AV197" s="12" t="s">
        <v>23</v>
      </c>
      <c r="AW197" s="12" t="s">
        <v>43</v>
      </c>
      <c r="AX197" s="12" t="s">
        <v>82</v>
      </c>
      <c r="AY197" s="152" t="s">
        <v>148</v>
      </c>
    </row>
    <row r="198" spans="2:65" s="13" customFormat="1" ht="11.25">
      <c r="B198" s="157"/>
      <c r="D198" s="151" t="s">
        <v>159</v>
      </c>
      <c r="E198" s="158" t="s">
        <v>36</v>
      </c>
      <c r="F198" s="159" t="s">
        <v>530</v>
      </c>
      <c r="H198" s="160">
        <v>207.97399999999999</v>
      </c>
      <c r="I198" s="161"/>
      <c r="L198" s="157"/>
      <c r="M198" s="162"/>
      <c r="T198" s="163"/>
      <c r="AT198" s="158" t="s">
        <v>159</v>
      </c>
      <c r="AU198" s="158" t="s">
        <v>90</v>
      </c>
      <c r="AV198" s="13" t="s">
        <v>90</v>
      </c>
      <c r="AW198" s="13" t="s">
        <v>43</v>
      </c>
      <c r="AX198" s="13" t="s">
        <v>82</v>
      </c>
      <c r="AY198" s="158" t="s">
        <v>148</v>
      </c>
    </row>
    <row r="199" spans="2:65" s="12" customFormat="1" ht="11.25">
      <c r="B199" s="150"/>
      <c r="D199" s="151" t="s">
        <v>159</v>
      </c>
      <c r="E199" s="152" t="s">
        <v>36</v>
      </c>
      <c r="F199" s="153" t="s">
        <v>163</v>
      </c>
      <c r="H199" s="152" t="s">
        <v>36</v>
      </c>
      <c r="I199" s="154"/>
      <c r="L199" s="150"/>
      <c r="M199" s="155"/>
      <c r="T199" s="156"/>
      <c r="AT199" s="152" t="s">
        <v>159</v>
      </c>
      <c r="AU199" s="152" t="s">
        <v>90</v>
      </c>
      <c r="AV199" s="12" t="s">
        <v>23</v>
      </c>
      <c r="AW199" s="12" t="s">
        <v>43</v>
      </c>
      <c r="AX199" s="12" t="s">
        <v>82</v>
      </c>
      <c r="AY199" s="152" t="s">
        <v>148</v>
      </c>
    </row>
    <row r="200" spans="2:65" s="13" customFormat="1" ht="11.25">
      <c r="B200" s="157"/>
      <c r="D200" s="151" t="s">
        <v>159</v>
      </c>
      <c r="E200" s="158" t="s">
        <v>36</v>
      </c>
      <c r="F200" s="159" t="s">
        <v>531</v>
      </c>
      <c r="H200" s="160">
        <v>7.7</v>
      </c>
      <c r="I200" s="161"/>
      <c r="L200" s="157"/>
      <c r="M200" s="162"/>
      <c r="T200" s="163"/>
      <c r="AT200" s="158" t="s">
        <v>159</v>
      </c>
      <c r="AU200" s="158" t="s">
        <v>90</v>
      </c>
      <c r="AV200" s="13" t="s">
        <v>90</v>
      </c>
      <c r="AW200" s="13" t="s">
        <v>43</v>
      </c>
      <c r="AX200" s="13" t="s">
        <v>82</v>
      </c>
      <c r="AY200" s="158" t="s">
        <v>148</v>
      </c>
    </row>
    <row r="201" spans="2:65" s="12" customFormat="1" ht="11.25">
      <c r="B201" s="150"/>
      <c r="D201" s="151" t="s">
        <v>159</v>
      </c>
      <c r="E201" s="152" t="s">
        <v>36</v>
      </c>
      <c r="F201" s="153" t="s">
        <v>186</v>
      </c>
      <c r="H201" s="152" t="s">
        <v>36</v>
      </c>
      <c r="I201" s="154"/>
      <c r="L201" s="150"/>
      <c r="M201" s="155"/>
      <c r="T201" s="156"/>
      <c r="AT201" s="152" t="s">
        <v>159</v>
      </c>
      <c r="AU201" s="152" t="s">
        <v>90</v>
      </c>
      <c r="AV201" s="12" t="s">
        <v>23</v>
      </c>
      <c r="AW201" s="12" t="s">
        <v>43</v>
      </c>
      <c r="AX201" s="12" t="s">
        <v>82</v>
      </c>
      <c r="AY201" s="152" t="s">
        <v>148</v>
      </c>
    </row>
    <row r="202" spans="2:65" s="13" customFormat="1" ht="11.25">
      <c r="B202" s="157"/>
      <c r="D202" s="151" t="s">
        <v>159</v>
      </c>
      <c r="E202" s="158" t="s">
        <v>36</v>
      </c>
      <c r="F202" s="159" t="s">
        <v>272</v>
      </c>
      <c r="H202" s="160">
        <v>12</v>
      </c>
      <c r="I202" s="161"/>
      <c r="L202" s="157"/>
      <c r="M202" s="162"/>
      <c r="T202" s="163"/>
      <c r="AT202" s="158" t="s">
        <v>159</v>
      </c>
      <c r="AU202" s="158" t="s">
        <v>90</v>
      </c>
      <c r="AV202" s="13" t="s">
        <v>90</v>
      </c>
      <c r="AW202" s="13" t="s">
        <v>43</v>
      </c>
      <c r="AX202" s="13" t="s">
        <v>82</v>
      </c>
      <c r="AY202" s="158" t="s">
        <v>148</v>
      </c>
    </row>
    <row r="203" spans="2:65" s="14" customFormat="1" ht="11.25">
      <c r="B203" s="164"/>
      <c r="D203" s="151" t="s">
        <v>159</v>
      </c>
      <c r="E203" s="165" t="s">
        <v>36</v>
      </c>
      <c r="F203" s="166" t="s">
        <v>167</v>
      </c>
      <c r="H203" s="167">
        <v>227.67400000000001</v>
      </c>
      <c r="I203" s="168"/>
      <c r="L203" s="164"/>
      <c r="M203" s="169"/>
      <c r="T203" s="170"/>
      <c r="AT203" s="165" t="s">
        <v>159</v>
      </c>
      <c r="AU203" s="165" t="s">
        <v>90</v>
      </c>
      <c r="AV203" s="14" t="s">
        <v>155</v>
      </c>
      <c r="AW203" s="14" t="s">
        <v>43</v>
      </c>
      <c r="AX203" s="14" t="s">
        <v>23</v>
      </c>
      <c r="AY203" s="165" t="s">
        <v>148</v>
      </c>
    </row>
    <row r="204" spans="2:65" s="1" customFormat="1" ht="16.5" customHeight="1">
      <c r="B204" s="34"/>
      <c r="C204" s="133" t="s">
        <v>273</v>
      </c>
      <c r="D204" s="133" t="s">
        <v>150</v>
      </c>
      <c r="E204" s="134" t="s">
        <v>280</v>
      </c>
      <c r="F204" s="135" t="s">
        <v>281</v>
      </c>
      <c r="G204" s="136" t="s">
        <v>282</v>
      </c>
      <c r="H204" s="137">
        <v>121.041</v>
      </c>
      <c r="I204" s="138"/>
      <c r="J204" s="139">
        <f>ROUND(I204*H204,2)</f>
        <v>0</v>
      </c>
      <c r="K204" s="135" t="s">
        <v>154</v>
      </c>
      <c r="L204" s="34"/>
      <c r="M204" s="140" t="s">
        <v>36</v>
      </c>
      <c r="N204" s="141" t="s">
        <v>53</v>
      </c>
      <c r="P204" s="142">
        <f>O204*H204</f>
        <v>0</v>
      </c>
      <c r="Q204" s="142">
        <v>4.8999999999999998E-4</v>
      </c>
      <c r="R204" s="142">
        <f>Q204*H204</f>
        <v>5.9310089999999996E-2</v>
      </c>
      <c r="S204" s="142">
        <v>0</v>
      </c>
      <c r="T204" s="143">
        <f>S204*H204</f>
        <v>0</v>
      </c>
      <c r="AR204" s="144" t="s">
        <v>155</v>
      </c>
      <c r="AT204" s="144" t="s">
        <v>150</v>
      </c>
      <c r="AU204" s="144" t="s">
        <v>90</v>
      </c>
      <c r="AY204" s="18" t="s">
        <v>148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8" t="s">
        <v>23</v>
      </c>
      <c r="BK204" s="145">
        <f>ROUND(I204*H204,2)</f>
        <v>0</v>
      </c>
      <c r="BL204" s="18" t="s">
        <v>155</v>
      </c>
      <c r="BM204" s="144" t="s">
        <v>283</v>
      </c>
    </row>
    <row r="205" spans="2:65" s="1" customFormat="1" ht="11.25">
      <c r="B205" s="34"/>
      <c r="D205" s="146" t="s">
        <v>157</v>
      </c>
      <c r="F205" s="147" t="s">
        <v>284</v>
      </c>
      <c r="I205" s="148"/>
      <c r="L205" s="34"/>
      <c r="M205" s="149"/>
      <c r="T205" s="55"/>
      <c r="AT205" s="18" t="s">
        <v>157</v>
      </c>
      <c r="AU205" s="18" t="s">
        <v>90</v>
      </c>
    </row>
    <row r="206" spans="2:65" s="12" customFormat="1" ht="11.25">
      <c r="B206" s="150"/>
      <c r="D206" s="151" t="s">
        <v>159</v>
      </c>
      <c r="E206" s="152" t="s">
        <v>36</v>
      </c>
      <c r="F206" s="153" t="s">
        <v>160</v>
      </c>
      <c r="H206" s="152" t="s">
        <v>36</v>
      </c>
      <c r="I206" s="154"/>
      <c r="L206" s="150"/>
      <c r="M206" s="155"/>
      <c r="T206" s="156"/>
      <c r="AT206" s="152" t="s">
        <v>159</v>
      </c>
      <c r="AU206" s="152" t="s">
        <v>90</v>
      </c>
      <c r="AV206" s="12" t="s">
        <v>23</v>
      </c>
      <c r="AW206" s="12" t="s">
        <v>43</v>
      </c>
      <c r="AX206" s="12" t="s">
        <v>82</v>
      </c>
      <c r="AY206" s="152" t="s">
        <v>148</v>
      </c>
    </row>
    <row r="207" spans="2:65" s="12" customFormat="1" ht="11.25">
      <c r="B207" s="150"/>
      <c r="D207" s="151" t="s">
        <v>159</v>
      </c>
      <c r="E207" s="152" t="s">
        <v>36</v>
      </c>
      <c r="F207" s="153" t="s">
        <v>161</v>
      </c>
      <c r="H207" s="152" t="s">
        <v>36</v>
      </c>
      <c r="I207" s="154"/>
      <c r="L207" s="150"/>
      <c r="M207" s="155"/>
      <c r="T207" s="156"/>
      <c r="AT207" s="152" t="s">
        <v>159</v>
      </c>
      <c r="AU207" s="152" t="s">
        <v>90</v>
      </c>
      <c r="AV207" s="12" t="s">
        <v>23</v>
      </c>
      <c r="AW207" s="12" t="s">
        <v>43</v>
      </c>
      <c r="AX207" s="12" t="s">
        <v>82</v>
      </c>
      <c r="AY207" s="152" t="s">
        <v>148</v>
      </c>
    </row>
    <row r="208" spans="2:65" s="13" customFormat="1" ht="11.25">
      <c r="B208" s="157"/>
      <c r="D208" s="151" t="s">
        <v>159</v>
      </c>
      <c r="E208" s="158" t="s">
        <v>36</v>
      </c>
      <c r="F208" s="159" t="s">
        <v>532</v>
      </c>
      <c r="H208" s="160">
        <v>121.041</v>
      </c>
      <c r="I208" s="161"/>
      <c r="L208" s="157"/>
      <c r="M208" s="162"/>
      <c r="T208" s="163"/>
      <c r="AT208" s="158" t="s">
        <v>159</v>
      </c>
      <c r="AU208" s="158" t="s">
        <v>90</v>
      </c>
      <c r="AV208" s="13" t="s">
        <v>90</v>
      </c>
      <c r="AW208" s="13" t="s">
        <v>43</v>
      </c>
      <c r="AX208" s="13" t="s">
        <v>82</v>
      </c>
      <c r="AY208" s="158" t="s">
        <v>148</v>
      </c>
    </row>
    <row r="209" spans="2:65" s="14" customFormat="1" ht="11.25">
      <c r="B209" s="164"/>
      <c r="D209" s="151" t="s">
        <v>159</v>
      </c>
      <c r="E209" s="165" t="s">
        <v>36</v>
      </c>
      <c r="F209" s="166" t="s">
        <v>167</v>
      </c>
      <c r="H209" s="167">
        <v>121.041</v>
      </c>
      <c r="I209" s="168"/>
      <c r="L209" s="164"/>
      <c r="M209" s="169"/>
      <c r="T209" s="170"/>
      <c r="AT209" s="165" t="s">
        <v>159</v>
      </c>
      <c r="AU209" s="165" t="s">
        <v>90</v>
      </c>
      <c r="AV209" s="14" t="s">
        <v>155</v>
      </c>
      <c r="AW209" s="14" t="s">
        <v>43</v>
      </c>
      <c r="AX209" s="14" t="s">
        <v>23</v>
      </c>
      <c r="AY209" s="165" t="s">
        <v>148</v>
      </c>
    </row>
    <row r="210" spans="2:65" s="1" customFormat="1" ht="16.5" customHeight="1">
      <c r="B210" s="34"/>
      <c r="C210" s="171" t="s">
        <v>279</v>
      </c>
      <c r="D210" s="171" t="s">
        <v>238</v>
      </c>
      <c r="E210" s="172" t="s">
        <v>274</v>
      </c>
      <c r="F210" s="173" t="s">
        <v>275</v>
      </c>
      <c r="G210" s="174" t="s">
        <v>153</v>
      </c>
      <c r="H210" s="175">
        <v>232.227</v>
      </c>
      <c r="I210" s="176"/>
      <c r="J210" s="177">
        <f>ROUND(I210*H210,2)</f>
        <v>0</v>
      </c>
      <c r="K210" s="173" t="s">
        <v>154</v>
      </c>
      <c r="L210" s="178"/>
      <c r="M210" s="179" t="s">
        <v>36</v>
      </c>
      <c r="N210" s="180" t="s">
        <v>53</v>
      </c>
      <c r="P210" s="142">
        <f>O210*H210</f>
        <v>0</v>
      </c>
      <c r="Q210" s="142">
        <v>2.9999999999999997E-4</v>
      </c>
      <c r="R210" s="142">
        <f>Q210*H210</f>
        <v>6.9668099999999997E-2</v>
      </c>
      <c r="S210" s="142">
        <v>0</v>
      </c>
      <c r="T210" s="143">
        <f>S210*H210</f>
        <v>0</v>
      </c>
      <c r="AR210" s="144" t="s">
        <v>210</v>
      </c>
      <c r="AT210" s="144" t="s">
        <v>238</v>
      </c>
      <c r="AU210" s="144" t="s">
        <v>90</v>
      </c>
      <c r="AY210" s="18" t="s">
        <v>148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8" t="s">
        <v>23</v>
      </c>
      <c r="BK210" s="145">
        <f>ROUND(I210*H210,2)</f>
        <v>0</v>
      </c>
      <c r="BL210" s="18" t="s">
        <v>155</v>
      </c>
      <c r="BM210" s="144" t="s">
        <v>533</v>
      </c>
    </row>
    <row r="211" spans="2:65" s="12" customFormat="1" ht="11.25">
      <c r="B211" s="150"/>
      <c r="D211" s="151" t="s">
        <v>159</v>
      </c>
      <c r="E211" s="152" t="s">
        <v>36</v>
      </c>
      <c r="F211" s="153" t="s">
        <v>277</v>
      </c>
      <c r="H211" s="152" t="s">
        <v>36</v>
      </c>
      <c r="I211" s="154"/>
      <c r="L211" s="150"/>
      <c r="M211" s="155"/>
      <c r="T211" s="156"/>
      <c r="AT211" s="152" t="s">
        <v>159</v>
      </c>
      <c r="AU211" s="152" t="s">
        <v>90</v>
      </c>
      <c r="AV211" s="12" t="s">
        <v>23</v>
      </c>
      <c r="AW211" s="12" t="s">
        <v>43</v>
      </c>
      <c r="AX211" s="12" t="s">
        <v>82</v>
      </c>
      <c r="AY211" s="152" t="s">
        <v>148</v>
      </c>
    </row>
    <row r="212" spans="2:65" s="13" customFormat="1" ht="11.25">
      <c r="B212" s="157"/>
      <c r="D212" s="151" t="s">
        <v>159</v>
      </c>
      <c r="E212" s="158" t="s">
        <v>36</v>
      </c>
      <c r="F212" s="159" t="s">
        <v>534</v>
      </c>
      <c r="H212" s="160">
        <v>227.67400000000001</v>
      </c>
      <c r="I212" s="161"/>
      <c r="L212" s="157"/>
      <c r="M212" s="162"/>
      <c r="T212" s="163"/>
      <c r="AT212" s="158" t="s">
        <v>159</v>
      </c>
      <c r="AU212" s="158" t="s">
        <v>90</v>
      </c>
      <c r="AV212" s="13" t="s">
        <v>90</v>
      </c>
      <c r="AW212" s="13" t="s">
        <v>43</v>
      </c>
      <c r="AX212" s="13" t="s">
        <v>82</v>
      </c>
      <c r="AY212" s="158" t="s">
        <v>148</v>
      </c>
    </row>
    <row r="213" spans="2:65" s="14" customFormat="1" ht="11.25">
      <c r="B213" s="164"/>
      <c r="D213" s="151" t="s">
        <v>159</v>
      </c>
      <c r="E213" s="165" t="s">
        <v>36</v>
      </c>
      <c r="F213" s="166" t="s">
        <v>167</v>
      </c>
      <c r="H213" s="167">
        <v>227.67400000000001</v>
      </c>
      <c r="I213" s="168"/>
      <c r="L213" s="164"/>
      <c r="M213" s="169"/>
      <c r="T213" s="170"/>
      <c r="AT213" s="165" t="s">
        <v>159</v>
      </c>
      <c r="AU213" s="165" t="s">
        <v>90</v>
      </c>
      <c r="AV213" s="14" t="s">
        <v>155</v>
      </c>
      <c r="AW213" s="14" t="s">
        <v>43</v>
      </c>
      <c r="AX213" s="14" t="s">
        <v>23</v>
      </c>
      <c r="AY213" s="165" t="s">
        <v>148</v>
      </c>
    </row>
    <row r="214" spans="2:65" s="13" customFormat="1" ht="11.25">
      <c r="B214" s="157"/>
      <c r="D214" s="151" t="s">
        <v>159</v>
      </c>
      <c r="F214" s="159" t="s">
        <v>535</v>
      </c>
      <c r="H214" s="160">
        <v>232.227</v>
      </c>
      <c r="I214" s="161"/>
      <c r="L214" s="157"/>
      <c r="M214" s="162"/>
      <c r="T214" s="163"/>
      <c r="AT214" s="158" t="s">
        <v>159</v>
      </c>
      <c r="AU214" s="158" t="s">
        <v>90</v>
      </c>
      <c r="AV214" s="13" t="s">
        <v>90</v>
      </c>
      <c r="AW214" s="13" t="s">
        <v>4</v>
      </c>
      <c r="AX214" s="13" t="s">
        <v>23</v>
      </c>
      <c r="AY214" s="158" t="s">
        <v>148</v>
      </c>
    </row>
    <row r="215" spans="2:65" s="11" customFormat="1" ht="22.9" customHeight="1">
      <c r="B215" s="121"/>
      <c r="D215" s="122" t="s">
        <v>81</v>
      </c>
      <c r="E215" s="131" t="s">
        <v>298</v>
      </c>
      <c r="F215" s="131" t="s">
        <v>299</v>
      </c>
      <c r="I215" s="124"/>
      <c r="J215" s="132">
        <f>BK215</f>
        <v>0</v>
      </c>
      <c r="L215" s="121"/>
      <c r="M215" s="126"/>
      <c r="P215" s="127">
        <f>SUM(P216:P285)</f>
        <v>0</v>
      </c>
      <c r="R215" s="127">
        <f>SUM(R216:R285)</f>
        <v>50.405310750000005</v>
      </c>
      <c r="T215" s="128">
        <f>SUM(T216:T285)</f>
        <v>0</v>
      </c>
      <c r="AR215" s="122" t="s">
        <v>23</v>
      </c>
      <c r="AT215" s="129" t="s">
        <v>81</v>
      </c>
      <c r="AU215" s="129" t="s">
        <v>23</v>
      </c>
      <c r="AY215" s="122" t="s">
        <v>148</v>
      </c>
      <c r="BK215" s="130">
        <f>SUM(BK216:BK285)</f>
        <v>0</v>
      </c>
    </row>
    <row r="216" spans="2:65" s="1" customFormat="1" ht="21.75" customHeight="1">
      <c r="B216" s="34"/>
      <c r="C216" s="133" t="s">
        <v>288</v>
      </c>
      <c r="D216" s="133" t="s">
        <v>150</v>
      </c>
      <c r="E216" s="134" t="s">
        <v>301</v>
      </c>
      <c r="F216" s="135" t="s">
        <v>302</v>
      </c>
      <c r="G216" s="136" t="s">
        <v>153</v>
      </c>
      <c r="H216" s="137">
        <v>100.557</v>
      </c>
      <c r="I216" s="138"/>
      <c r="J216" s="139">
        <f>ROUND(I216*H216,2)</f>
        <v>0</v>
      </c>
      <c r="K216" s="135" t="s">
        <v>154</v>
      </c>
      <c r="L216" s="34"/>
      <c r="M216" s="140" t="s">
        <v>36</v>
      </c>
      <c r="N216" s="141" t="s">
        <v>53</v>
      </c>
      <c r="P216" s="142">
        <f>O216*H216</f>
        <v>0</v>
      </c>
      <c r="Q216" s="142">
        <v>7.3499999999999998E-3</v>
      </c>
      <c r="R216" s="142">
        <f>Q216*H216</f>
        <v>0.73909395</v>
      </c>
      <c r="S216" s="142">
        <v>0</v>
      </c>
      <c r="T216" s="143">
        <f>S216*H216</f>
        <v>0</v>
      </c>
      <c r="AR216" s="144" t="s">
        <v>155</v>
      </c>
      <c r="AT216" s="144" t="s">
        <v>150</v>
      </c>
      <c r="AU216" s="144" t="s">
        <v>90</v>
      </c>
      <c r="AY216" s="18" t="s">
        <v>148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8" t="s">
        <v>23</v>
      </c>
      <c r="BK216" s="145">
        <f>ROUND(I216*H216,2)</f>
        <v>0</v>
      </c>
      <c r="BL216" s="18" t="s">
        <v>155</v>
      </c>
      <c r="BM216" s="144" t="s">
        <v>303</v>
      </c>
    </row>
    <row r="217" spans="2:65" s="1" customFormat="1" ht="11.25">
      <c r="B217" s="34"/>
      <c r="D217" s="146" t="s">
        <v>157</v>
      </c>
      <c r="F217" s="147" t="s">
        <v>304</v>
      </c>
      <c r="I217" s="148"/>
      <c r="L217" s="34"/>
      <c r="M217" s="149"/>
      <c r="T217" s="55"/>
      <c r="AT217" s="18" t="s">
        <v>157</v>
      </c>
      <c r="AU217" s="18" t="s">
        <v>90</v>
      </c>
    </row>
    <row r="218" spans="2:65" s="12" customFormat="1" ht="11.25">
      <c r="B218" s="150"/>
      <c r="D218" s="151" t="s">
        <v>159</v>
      </c>
      <c r="E218" s="152" t="s">
        <v>36</v>
      </c>
      <c r="F218" s="153" t="s">
        <v>501</v>
      </c>
      <c r="H218" s="152" t="s">
        <v>36</v>
      </c>
      <c r="I218" s="154"/>
      <c r="L218" s="150"/>
      <c r="M218" s="155"/>
      <c r="T218" s="156"/>
      <c r="AT218" s="152" t="s">
        <v>159</v>
      </c>
      <c r="AU218" s="152" t="s">
        <v>90</v>
      </c>
      <c r="AV218" s="12" t="s">
        <v>23</v>
      </c>
      <c r="AW218" s="12" t="s">
        <v>43</v>
      </c>
      <c r="AX218" s="12" t="s">
        <v>82</v>
      </c>
      <c r="AY218" s="152" t="s">
        <v>148</v>
      </c>
    </row>
    <row r="219" spans="2:65" s="12" customFormat="1" ht="11.25">
      <c r="B219" s="150"/>
      <c r="D219" s="151" t="s">
        <v>159</v>
      </c>
      <c r="E219" s="152" t="s">
        <v>36</v>
      </c>
      <c r="F219" s="153" t="s">
        <v>305</v>
      </c>
      <c r="H219" s="152" t="s">
        <v>36</v>
      </c>
      <c r="I219" s="154"/>
      <c r="L219" s="150"/>
      <c r="M219" s="155"/>
      <c r="T219" s="156"/>
      <c r="AT219" s="152" t="s">
        <v>159</v>
      </c>
      <c r="AU219" s="152" t="s">
        <v>90</v>
      </c>
      <c r="AV219" s="12" t="s">
        <v>23</v>
      </c>
      <c r="AW219" s="12" t="s">
        <v>43</v>
      </c>
      <c r="AX219" s="12" t="s">
        <v>82</v>
      </c>
      <c r="AY219" s="152" t="s">
        <v>148</v>
      </c>
    </row>
    <row r="220" spans="2:65" s="13" customFormat="1" ht="11.25">
      <c r="B220" s="157"/>
      <c r="D220" s="151" t="s">
        <v>159</v>
      </c>
      <c r="E220" s="158" t="s">
        <v>36</v>
      </c>
      <c r="F220" s="159" t="s">
        <v>536</v>
      </c>
      <c r="H220" s="160">
        <v>4.2670000000000003</v>
      </c>
      <c r="I220" s="161"/>
      <c r="L220" s="157"/>
      <c r="M220" s="162"/>
      <c r="T220" s="163"/>
      <c r="AT220" s="158" t="s">
        <v>159</v>
      </c>
      <c r="AU220" s="158" t="s">
        <v>90</v>
      </c>
      <c r="AV220" s="13" t="s">
        <v>90</v>
      </c>
      <c r="AW220" s="13" t="s">
        <v>43</v>
      </c>
      <c r="AX220" s="13" t="s">
        <v>82</v>
      </c>
      <c r="AY220" s="158" t="s">
        <v>148</v>
      </c>
    </row>
    <row r="221" spans="2:65" s="13" customFormat="1" ht="11.25">
      <c r="B221" s="157"/>
      <c r="D221" s="151" t="s">
        <v>159</v>
      </c>
      <c r="E221" s="158" t="s">
        <v>36</v>
      </c>
      <c r="F221" s="159" t="s">
        <v>537</v>
      </c>
      <c r="H221" s="160">
        <v>87.828000000000003</v>
      </c>
      <c r="I221" s="161"/>
      <c r="L221" s="157"/>
      <c r="M221" s="162"/>
      <c r="T221" s="163"/>
      <c r="AT221" s="158" t="s">
        <v>159</v>
      </c>
      <c r="AU221" s="158" t="s">
        <v>90</v>
      </c>
      <c r="AV221" s="13" t="s">
        <v>90</v>
      </c>
      <c r="AW221" s="13" t="s">
        <v>43</v>
      </c>
      <c r="AX221" s="13" t="s">
        <v>82</v>
      </c>
      <c r="AY221" s="158" t="s">
        <v>148</v>
      </c>
    </row>
    <row r="222" spans="2:65" s="15" customFormat="1" ht="11.25">
      <c r="B222" s="181"/>
      <c r="D222" s="151" t="s">
        <v>159</v>
      </c>
      <c r="E222" s="182" t="s">
        <v>36</v>
      </c>
      <c r="F222" s="183" t="s">
        <v>318</v>
      </c>
      <c r="H222" s="184">
        <v>92.094999999999999</v>
      </c>
      <c r="I222" s="185"/>
      <c r="L222" s="181"/>
      <c r="M222" s="186"/>
      <c r="T222" s="187"/>
      <c r="AT222" s="182" t="s">
        <v>159</v>
      </c>
      <c r="AU222" s="182" t="s">
        <v>90</v>
      </c>
      <c r="AV222" s="15" t="s">
        <v>175</v>
      </c>
      <c r="AW222" s="15" t="s">
        <v>43</v>
      </c>
      <c r="AX222" s="15" t="s">
        <v>82</v>
      </c>
      <c r="AY222" s="182" t="s">
        <v>148</v>
      </c>
    </row>
    <row r="223" spans="2:65" s="12" customFormat="1" ht="11.25">
      <c r="B223" s="150"/>
      <c r="D223" s="151" t="s">
        <v>159</v>
      </c>
      <c r="E223" s="152" t="s">
        <v>36</v>
      </c>
      <c r="F223" s="153" t="s">
        <v>538</v>
      </c>
      <c r="H223" s="152" t="s">
        <v>36</v>
      </c>
      <c r="I223" s="154"/>
      <c r="L223" s="150"/>
      <c r="M223" s="155"/>
      <c r="T223" s="156"/>
      <c r="AT223" s="152" t="s">
        <v>159</v>
      </c>
      <c r="AU223" s="152" t="s">
        <v>90</v>
      </c>
      <c r="AV223" s="12" t="s">
        <v>23</v>
      </c>
      <c r="AW223" s="12" t="s">
        <v>43</v>
      </c>
      <c r="AX223" s="12" t="s">
        <v>82</v>
      </c>
      <c r="AY223" s="152" t="s">
        <v>148</v>
      </c>
    </row>
    <row r="224" spans="2:65" s="13" customFormat="1" ht="22.5">
      <c r="B224" s="157"/>
      <c r="D224" s="151" t="s">
        <v>159</v>
      </c>
      <c r="E224" s="158" t="s">
        <v>36</v>
      </c>
      <c r="F224" s="159" t="s">
        <v>539</v>
      </c>
      <c r="H224" s="160">
        <v>8.4619999999999997</v>
      </c>
      <c r="I224" s="161"/>
      <c r="L224" s="157"/>
      <c r="M224" s="162"/>
      <c r="T224" s="163"/>
      <c r="AT224" s="158" t="s">
        <v>159</v>
      </c>
      <c r="AU224" s="158" t="s">
        <v>90</v>
      </c>
      <c r="AV224" s="13" t="s">
        <v>90</v>
      </c>
      <c r="AW224" s="13" t="s">
        <v>43</v>
      </c>
      <c r="AX224" s="13" t="s">
        <v>82</v>
      </c>
      <c r="AY224" s="158" t="s">
        <v>148</v>
      </c>
    </row>
    <row r="225" spans="2:65" s="14" customFormat="1" ht="11.25">
      <c r="B225" s="164"/>
      <c r="D225" s="151" t="s">
        <v>159</v>
      </c>
      <c r="E225" s="165" t="s">
        <v>36</v>
      </c>
      <c r="F225" s="166" t="s">
        <v>167</v>
      </c>
      <c r="H225" s="167">
        <v>100.557</v>
      </c>
      <c r="I225" s="168"/>
      <c r="L225" s="164"/>
      <c r="M225" s="169"/>
      <c r="T225" s="170"/>
      <c r="AT225" s="165" t="s">
        <v>159</v>
      </c>
      <c r="AU225" s="165" t="s">
        <v>90</v>
      </c>
      <c r="AV225" s="14" t="s">
        <v>155</v>
      </c>
      <c r="AW225" s="14" t="s">
        <v>43</v>
      </c>
      <c r="AX225" s="14" t="s">
        <v>23</v>
      </c>
      <c r="AY225" s="165" t="s">
        <v>148</v>
      </c>
    </row>
    <row r="226" spans="2:65" s="1" customFormat="1" ht="21.75" customHeight="1">
      <c r="B226" s="34"/>
      <c r="C226" s="133" t="s">
        <v>300</v>
      </c>
      <c r="D226" s="133" t="s">
        <v>150</v>
      </c>
      <c r="E226" s="134" t="s">
        <v>307</v>
      </c>
      <c r="F226" s="135" t="s">
        <v>308</v>
      </c>
      <c r="G226" s="136" t="s">
        <v>153</v>
      </c>
      <c r="H226" s="137">
        <v>100.557</v>
      </c>
      <c r="I226" s="138"/>
      <c r="J226" s="139">
        <f>ROUND(I226*H226,2)</f>
        <v>0</v>
      </c>
      <c r="K226" s="135" t="s">
        <v>154</v>
      </c>
      <c r="L226" s="34"/>
      <c r="M226" s="140" t="s">
        <v>36</v>
      </c>
      <c r="N226" s="141" t="s">
        <v>53</v>
      </c>
      <c r="P226" s="142">
        <f>O226*H226</f>
        <v>0</v>
      </c>
      <c r="Q226" s="142">
        <v>2.3099999999999999E-2</v>
      </c>
      <c r="R226" s="142">
        <f>Q226*H226</f>
        <v>2.3228667000000001</v>
      </c>
      <c r="S226" s="142">
        <v>0</v>
      </c>
      <c r="T226" s="143">
        <f>S226*H226</f>
        <v>0</v>
      </c>
      <c r="AR226" s="144" t="s">
        <v>155</v>
      </c>
      <c r="AT226" s="144" t="s">
        <v>150</v>
      </c>
      <c r="AU226" s="144" t="s">
        <v>90</v>
      </c>
      <c r="AY226" s="18" t="s">
        <v>148</v>
      </c>
      <c r="BE226" s="145">
        <f>IF(N226="základní",J226,0)</f>
        <v>0</v>
      </c>
      <c r="BF226" s="145">
        <f>IF(N226="snížená",J226,0)</f>
        <v>0</v>
      </c>
      <c r="BG226" s="145">
        <f>IF(N226="zákl. přenesená",J226,0)</f>
        <v>0</v>
      </c>
      <c r="BH226" s="145">
        <f>IF(N226="sníž. přenesená",J226,0)</f>
        <v>0</v>
      </c>
      <c r="BI226" s="145">
        <f>IF(N226="nulová",J226,0)</f>
        <v>0</v>
      </c>
      <c r="BJ226" s="18" t="s">
        <v>23</v>
      </c>
      <c r="BK226" s="145">
        <f>ROUND(I226*H226,2)</f>
        <v>0</v>
      </c>
      <c r="BL226" s="18" t="s">
        <v>155</v>
      </c>
      <c r="BM226" s="144" t="s">
        <v>309</v>
      </c>
    </row>
    <row r="227" spans="2:65" s="1" customFormat="1" ht="11.25">
      <c r="B227" s="34"/>
      <c r="D227" s="146" t="s">
        <v>157</v>
      </c>
      <c r="F227" s="147" t="s">
        <v>310</v>
      </c>
      <c r="I227" s="148"/>
      <c r="L227" s="34"/>
      <c r="M227" s="149"/>
      <c r="T227" s="55"/>
      <c r="AT227" s="18" t="s">
        <v>157</v>
      </c>
      <c r="AU227" s="18" t="s">
        <v>90</v>
      </c>
    </row>
    <row r="228" spans="2:65" s="12" customFormat="1" ht="11.25">
      <c r="B228" s="150"/>
      <c r="D228" s="151" t="s">
        <v>159</v>
      </c>
      <c r="E228" s="152" t="s">
        <v>36</v>
      </c>
      <c r="F228" s="153" t="s">
        <v>540</v>
      </c>
      <c r="H228" s="152" t="s">
        <v>36</v>
      </c>
      <c r="I228" s="154"/>
      <c r="L228" s="150"/>
      <c r="M228" s="155"/>
      <c r="T228" s="156"/>
      <c r="AT228" s="152" t="s">
        <v>159</v>
      </c>
      <c r="AU228" s="152" t="s">
        <v>90</v>
      </c>
      <c r="AV228" s="12" t="s">
        <v>23</v>
      </c>
      <c r="AW228" s="12" t="s">
        <v>43</v>
      </c>
      <c r="AX228" s="12" t="s">
        <v>82</v>
      </c>
      <c r="AY228" s="152" t="s">
        <v>148</v>
      </c>
    </row>
    <row r="229" spans="2:65" s="13" customFormat="1" ht="11.25">
      <c r="B229" s="157"/>
      <c r="D229" s="151" t="s">
        <v>159</v>
      </c>
      <c r="E229" s="158" t="s">
        <v>36</v>
      </c>
      <c r="F229" s="159" t="s">
        <v>541</v>
      </c>
      <c r="H229" s="160">
        <v>100.557</v>
      </c>
      <c r="I229" s="161"/>
      <c r="L229" s="157"/>
      <c r="M229" s="162"/>
      <c r="T229" s="163"/>
      <c r="AT229" s="158" t="s">
        <v>159</v>
      </c>
      <c r="AU229" s="158" t="s">
        <v>90</v>
      </c>
      <c r="AV229" s="13" t="s">
        <v>90</v>
      </c>
      <c r="AW229" s="13" t="s">
        <v>43</v>
      </c>
      <c r="AX229" s="13" t="s">
        <v>23</v>
      </c>
      <c r="AY229" s="158" t="s">
        <v>148</v>
      </c>
    </row>
    <row r="230" spans="2:65" s="1" customFormat="1" ht="24.2" customHeight="1">
      <c r="B230" s="34"/>
      <c r="C230" s="133" t="s">
        <v>7</v>
      </c>
      <c r="D230" s="133" t="s">
        <v>150</v>
      </c>
      <c r="E230" s="134" t="s">
        <v>312</v>
      </c>
      <c r="F230" s="135" t="s">
        <v>542</v>
      </c>
      <c r="G230" s="136" t="s">
        <v>153</v>
      </c>
      <c r="H230" s="137">
        <v>430.56299999999999</v>
      </c>
      <c r="I230" s="138"/>
      <c r="J230" s="139">
        <f>ROUND(I230*H230,2)</f>
        <v>0</v>
      </c>
      <c r="K230" s="135" t="s">
        <v>36</v>
      </c>
      <c r="L230" s="34"/>
      <c r="M230" s="140" t="s">
        <v>36</v>
      </c>
      <c r="N230" s="141" t="s">
        <v>53</v>
      </c>
      <c r="P230" s="142">
        <f>O230*H230</f>
        <v>0</v>
      </c>
      <c r="Q230" s="142">
        <v>4.2700000000000002E-2</v>
      </c>
      <c r="R230" s="142">
        <f>Q230*H230</f>
        <v>18.385040100000001</v>
      </c>
      <c r="S230" s="142">
        <v>0</v>
      </c>
      <c r="T230" s="143">
        <f>S230*H230</f>
        <v>0</v>
      </c>
      <c r="AR230" s="144" t="s">
        <v>155</v>
      </c>
      <c r="AT230" s="144" t="s">
        <v>150</v>
      </c>
      <c r="AU230" s="144" t="s">
        <v>90</v>
      </c>
      <c r="AY230" s="18" t="s">
        <v>148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8" t="s">
        <v>23</v>
      </c>
      <c r="BK230" s="145">
        <f>ROUND(I230*H230,2)</f>
        <v>0</v>
      </c>
      <c r="BL230" s="18" t="s">
        <v>155</v>
      </c>
      <c r="BM230" s="144" t="s">
        <v>314</v>
      </c>
    </row>
    <row r="231" spans="2:65" s="12" customFormat="1" ht="11.25">
      <c r="B231" s="150"/>
      <c r="D231" s="151" t="s">
        <v>159</v>
      </c>
      <c r="E231" s="152" t="s">
        <v>36</v>
      </c>
      <c r="F231" s="153" t="s">
        <v>543</v>
      </c>
      <c r="H231" s="152" t="s">
        <v>36</v>
      </c>
      <c r="I231" s="154"/>
      <c r="L231" s="150"/>
      <c r="M231" s="155"/>
      <c r="T231" s="156"/>
      <c r="AT231" s="152" t="s">
        <v>159</v>
      </c>
      <c r="AU231" s="152" t="s">
        <v>90</v>
      </c>
      <c r="AV231" s="12" t="s">
        <v>23</v>
      </c>
      <c r="AW231" s="12" t="s">
        <v>43</v>
      </c>
      <c r="AX231" s="12" t="s">
        <v>82</v>
      </c>
      <c r="AY231" s="152" t="s">
        <v>148</v>
      </c>
    </row>
    <row r="232" spans="2:65" s="12" customFormat="1" ht="11.25">
      <c r="B232" s="150"/>
      <c r="D232" s="151" t="s">
        <v>159</v>
      </c>
      <c r="E232" s="152" t="s">
        <v>36</v>
      </c>
      <c r="F232" s="153" t="s">
        <v>294</v>
      </c>
      <c r="H232" s="152" t="s">
        <v>36</v>
      </c>
      <c r="I232" s="154"/>
      <c r="L232" s="150"/>
      <c r="M232" s="155"/>
      <c r="T232" s="156"/>
      <c r="AT232" s="152" t="s">
        <v>159</v>
      </c>
      <c r="AU232" s="152" t="s">
        <v>90</v>
      </c>
      <c r="AV232" s="12" t="s">
        <v>23</v>
      </c>
      <c r="AW232" s="12" t="s">
        <v>43</v>
      </c>
      <c r="AX232" s="12" t="s">
        <v>82</v>
      </c>
      <c r="AY232" s="152" t="s">
        <v>148</v>
      </c>
    </row>
    <row r="233" spans="2:65" s="13" customFormat="1" ht="11.25">
      <c r="B233" s="157"/>
      <c r="D233" s="151" t="s">
        <v>159</v>
      </c>
      <c r="E233" s="158" t="s">
        <v>36</v>
      </c>
      <c r="F233" s="159" t="s">
        <v>544</v>
      </c>
      <c r="H233" s="160">
        <v>121.71899999999999</v>
      </c>
      <c r="I233" s="161"/>
      <c r="L233" s="157"/>
      <c r="M233" s="162"/>
      <c r="T233" s="163"/>
      <c r="AT233" s="158" t="s">
        <v>159</v>
      </c>
      <c r="AU233" s="158" t="s">
        <v>90</v>
      </c>
      <c r="AV233" s="13" t="s">
        <v>90</v>
      </c>
      <c r="AW233" s="13" t="s">
        <v>43</v>
      </c>
      <c r="AX233" s="13" t="s">
        <v>82</v>
      </c>
      <c r="AY233" s="158" t="s">
        <v>148</v>
      </c>
    </row>
    <row r="234" spans="2:65" s="15" customFormat="1" ht="11.25">
      <c r="B234" s="181"/>
      <c r="D234" s="151" t="s">
        <v>159</v>
      </c>
      <c r="E234" s="182" t="s">
        <v>36</v>
      </c>
      <c r="F234" s="183" t="s">
        <v>318</v>
      </c>
      <c r="H234" s="184">
        <v>121.71899999999999</v>
      </c>
      <c r="I234" s="185"/>
      <c r="L234" s="181"/>
      <c r="M234" s="186"/>
      <c r="T234" s="187"/>
      <c r="AT234" s="182" t="s">
        <v>159</v>
      </c>
      <c r="AU234" s="182" t="s">
        <v>90</v>
      </c>
      <c r="AV234" s="15" t="s">
        <v>175</v>
      </c>
      <c r="AW234" s="15" t="s">
        <v>43</v>
      </c>
      <c r="AX234" s="15" t="s">
        <v>82</v>
      </c>
      <c r="AY234" s="182" t="s">
        <v>148</v>
      </c>
    </row>
    <row r="235" spans="2:65" s="12" customFormat="1" ht="11.25">
      <c r="B235" s="150"/>
      <c r="D235" s="151" t="s">
        <v>159</v>
      </c>
      <c r="E235" s="152" t="s">
        <v>36</v>
      </c>
      <c r="F235" s="153" t="s">
        <v>256</v>
      </c>
      <c r="H235" s="152" t="s">
        <v>36</v>
      </c>
      <c r="I235" s="154"/>
      <c r="L235" s="150"/>
      <c r="M235" s="155"/>
      <c r="T235" s="156"/>
      <c r="AT235" s="152" t="s">
        <v>159</v>
      </c>
      <c r="AU235" s="152" t="s">
        <v>90</v>
      </c>
      <c r="AV235" s="12" t="s">
        <v>23</v>
      </c>
      <c r="AW235" s="12" t="s">
        <v>43</v>
      </c>
      <c r="AX235" s="12" t="s">
        <v>82</v>
      </c>
      <c r="AY235" s="152" t="s">
        <v>148</v>
      </c>
    </row>
    <row r="236" spans="2:65" s="13" customFormat="1" ht="11.25">
      <c r="B236" s="157"/>
      <c r="D236" s="151" t="s">
        <v>159</v>
      </c>
      <c r="E236" s="158" t="s">
        <v>36</v>
      </c>
      <c r="F236" s="159" t="s">
        <v>545</v>
      </c>
      <c r="H236" s="160">
        <v>6.875</v>
      </c>
      <c r="I236" s="161"/>
      <c r="L236" s="157"/>
      <c r="M236" s="162"/>
      <c r="T236" s="163"/>
      <c r="AT236" s="158" t="s">
        <v>159</v>
      </c>
      <c r="AU236" s="158" t="s">
        <v>90</v>
      </c>
      <c r="AV236" s="13" t="s">
        <v>90</v>
      </c>
      <c r="AW236" s="13" t="s">
        <v>43</v>
      </c>
      <c r="AX236" s="13" t="s">
        <v>82</v>
      </c>
      <c r="AY236" s="158" t="s">
        <v>148</v>
      </c>
    </row>
    <row r="237" spans="2:65" s="13" customFormat="1" ht="11.25">
      <c r="B237" s="157"/>
      <c r="D237" s="151" t="s">
        <v>159</v>
      </c>
      <c r="E237" s="158" t="s">
        <v>36</v>
      </c>
      <c r="F237" s="159" t="s">
        <v>546</v>
      </c>
      <c r="H237" s="160">
        <v>4.2839999999999998</v>
      </c>
      <c r="I237" s="161"/>
      <c r="L237" s="157"/>
      <c r="M237" s="162"/>
      <c r="T237" s="163"/>
      <c r="AT237" s="158" t="s">
        <v>159</v>
      </c>
      <c r="AU237" s="158" t="s">
        <v>90</v>
      </c>
      <c r="AV237" s="13" t="s">
        <v>90</v>
      </c>
      <c r="AW237" s="13" t="s">
        <v>43</v>
      </c>
      <c r="AX237" s="13" t="s">
        <v>82</v>
      </c>
      <c r="AY237" s="158" t="s">
        <v>148</v>
      </c>
    </row>
    <row r="238" spans="2:65" s="13" customFormat="1" ht="11.25">
      <c r="B238" s="157"/>
      <c r="D238" s="151" t="s">
        <v>159</v>
      </c>
      <c r="E238" s="158" t="s">
        <v>36</v>
      </c>
      <c r="F238" s="159" t="s">
        <v>547</v>
      </c>
      <c r="H238" s="160">
        <v>4.758</v>
      </c>
      <c r="I238" s="161"/>
      <c r="L238" s="157"/>
      <c r="M238" s="162"/>
      <c r="T238" s="163"/>
      <c r="AT238" s="158" t="s">
        <v>159</v>
      </c>
      <c r="AU238" s="158" t="s">
        <v>90</v>
      </c>
      <c r="AV238" s="13" t="s">
        <v>90</v>
      </c>
      <c r="AW238" s="13" t="s">
        <v>43</v>
      </c>
      <c r="AX238" s="13" t="s">
        <v>82</v>
      </c>
      <c r="AY238" s="158" t="s">
        <v>148</v>
      </c>
    </row>
    <row r="239" spans="2:65" s="13" customFormat="1" ht="11.25">
      <c r="B239" s="157"/>
      <c r="D239" s="151" t="s">
        <v>159</v>
      </c>
      <c r="E239" s="158" t="s">
        <v>36</v>
      </c>
      <c r="F239" s="159" t="s">
        <v>548</v>
      </c>
      <c r="H239" s="160">
        <v>3.7320000000000002</v>
      </c>
      <c r="I239" s="161"/>
      <c r="L239" s="157"/>
      <c r="M239" s="162"/>
      <c r="T239" s="163"/>
      <c r="AT239" s="158" t="s">
        <v>159</v>
      </c>
      <c r="AU239" s="158" t="s">
        <v>90</v>
      </c>
      <c r="AV239" s="13" t="s">
        <v>90</v>
      </c>
      <c r="AW239" s="13" t="s">
        <v>43</v>
      </c>
      <c r="AX239" s="13" t="s">
        <v>82</v>
      </c>
      <c r="AY239" s="158" t="s">
        <v>148</v>
      </c>
    </row>
    <row r="240" spans="2:65" s="13" customFormat="1" ht="11.25">
      <c r="B240" s="157"/>
      <c r="D240" s="151" t="s">
        <v>159</v>
      </c>
      <c r="E240" s="158" t="s">
        <v>36</v>
      </c>
      <c r="F240" s="159" t="s">
        <v>549</v>
      </c>
      <c r="H240" s="160">
        <v>40.136000000000003</v>
      </c>
      <c r="I240" s="161"/>
      <c r="L240" s="157"/>
      <c r="M240" s="162"/>
      <c r="T240" s="163"/>
      <c r="AT240" s="158" t="s">
        <v>159</v>
      </c>
      <c r="AU240" s="158" t="s">
        <v>90</v>
      </c>
      <c r="AV240" s="13" t="s">
        <v>90</v>
      </c>
      <c r="AW240" s="13" t="s">
        <v>43</v>
      </c>
      <c r="AX240" s="13" t="s">
        <v>82</v>
      </c>
      <c r="AY240" s="158" t="s">
        <v>148</v>
      </c>
    </row>
    <row r="241" spans="2:51" s="13" customFormat="1" ht="11.25">
      <c r="B241" s="157"/>
      <c r="D241" s="151" t="s">
        <v>159</v>
      </c>
      <c r="E241" s="158" t="s">
        <v>36</v>
      </c>
      <c r="F241" s="159" t="s">
        <v>550</v>
      </c>
      <c r="H241" s="160">
        <v>5.25</v>
      </c>
      <c r="I241" s="161"/>
      <c r="L241" s="157"/>
      <c r="M241" s="162"/>
      <c r="T241" s="163"/>
      <c r="AT241" s="158" t="s">
        <v>159</v>
      </c>
      <c r="AU241" s="158" t="s">
        <v>90</v>
      </c>
      <c r="AV241" s="13" t="s">
        <v>90</v>
      </c>
      <c r="AW241" s="13" t="s">
        <v>43</v>
      </c>
      <c r="AX241" s="13" t="s">
        <v>82</v>
      </c>
      <c r="AY241" s="158" t="s">
        <v>148</v>
      </c>
    </row>
    <row r="242" spans="2:51" s="13" customFormat="1" ht="11.25">
      <c r="B242" s="157"/>
      <c r="D242" s="151" t="s">
        <v>159</v>
      </c>
      <c r="E242" s="158" t="s">
        <v>36</v>
      </c>
      <c r="F242" s="159" t="s">
        <v>551</v>
      </c>
      <c r="H242" s="160">
        <v>6.0140000000000002</v>
      </c>
      <c r="I242" s="161"/>
      <c r="L242" s="157"/>
      <c r="M242" s="162"/>
      <c r="T242" s="163"/>
      <c r="AT242" s="158" t="s">
        <v>159</v>
      </c>
      <c r="AU242" s="158" t="s">
        <v>90</v>
      </c>
      <c r="AV242" s="13" t="s">
        <v>90</v>
      </c>
      <c r="AW242" s="13" t="s">
        <v>43</v>
      </c>
      <c r="AX242" s="13" t="s">
        <v>82</v>
      </c>
      <c r="AY242" s="158" t="s">
        <v>148</v>
      </c>
    </row>
    <row r="243" spans="2:51" s="13" customFormat="1" ht="11.25">
      <c r="B243" s="157"/>
      <c r="D243" s="151" t="s">
        <v>159</v>
      </c>
      <c r="E243" s="158" t="s">
        <v>36</v>
      </c>
      <c r="F243" s="159" t="s">
        <v>552</v>
      </c>
      <c r="H243" s="160">
        <v>28.834</v>
      </c>
      <c r="I243" s="161"/>
      <c r="L243" s="157"/>
      <c r="M243" s="162"/>
      <c r="T243" s="163"/>
      <c r="AT243" s="158" t="s">
        <v>159</v>
      </c>
      <c r="AU243" s="158" t="s">
        <v>90</v>
      </c>
      <c r="AV243" s="13" t="s">
        <v>90</v>
      </c>
      <c r="AW243" s="13" t="s">
        <v>43</v>
      </c>
      <c r="AX243" s="13" t="s">
        <v>82</v>
      </c>
      <c r="AY243" s="158" t="s">
        <v>148</v>
      </c>
    </row>
    <row r="244" spans="2:51" s="13" customFormat="1" ht="11.25">
      <c r="B244" s="157"/>
      <c r="D244" s="151" t="s">
        <v>159</v>
      </c>
      <c r="E244" s="158" t="s">
        <v>36</v>
      </c>
      <c r="F244" s="159" t="s">
        <v>553</v>
      </c>
      <c r="H244" s="160">
        <v>35.472000000000001</v>
      </c>
      <c r="I244" s="161"/>
      <c r="L244" s="157"/>
      <c r="M244" s="162"/>
      <c r="T244" s="163"/>
      <c r="AT244" s="158" t="s">
        <v>159</v>
      </c>
      <c r="AU244" s="158" t="s">
        <v>90</v>
      </c>
      <c r="AV244" s="13" t="s">
        <v>90</v>
      </c>
      <c r="AW244" s="13" t="s">
        <v>43</v>
      </c>
      <c r="AX244" s="13" t="s">
        <v>82</v>
      </c>
      <c r="AY244" s="158" t="s">
        <v>148</v>
      </c>
    </row>
    <row r="245" spans="2:51" s="13" customFormat="1" ht="11.25">
      <c r="B245" s="157"/>
      <c r="D245" s="151" t="s">
        <v>159</v>
      </c>
      <c r="E245" s="158" t="s">
        <v>36</v>
      </c>
      <c r="F245" s="159" t="s">
        <v>554</v>
      </c>
      <c r="H245" s="160">
        <v>9.1110000000000007</v>
      </c>
      <c r="I245" s="161"/>
      <c r="L245" s="157"/>
      <c r="M245" s="162"/>
      <c r="T245" s="163"/>
      <c r="AT245" s="158" t="s">
        <v>159</v>
      </c>
      <c r="AU245" s="158" t="s">
        <v>90</v>
      </c>
      <c r="AV245" s="13" t="s">
        <v>90</v>
      </c>
      <c r="AW245" s="13" t="s">
        <v>43</v>
      </c>
      <c r="AX245" s="13" t="s">
        <v>82</v>
      </c>
      <c r="AY245" s="158" t="s">
        <v>148</v>
      </c>
    </row>
    <row r="246" spans="2:51" s="13" customFormat="1" ht="11.25">
      <c r="B246" s="157"/>
      <c r="D246" s="151" t="s">
        <v>159</v>
      </c>
      <c r="E246" s="158" t="s">
        <v>36</v>
      </c>
      <c r="F246" s="159" t="s">
        <v>555</v>
      </c>
      <c r="H246" s="160">
        <v>4.2430000000000003</v>
      </c>
      <c r="I246" s="161"/>
      <c r="L246" s="157"/>
      <c r="M246" s="162"/>
      <c r="T246" s="163"/>
      <c r="AT246" s="158" t="s">
        <v>159</v>
      </c>
      <c r="AU246" s="158" t="s">
        <v>90</v>
      </c>
      <c r="AV246" s="13" t="s">
        <v>90</v>
      </c>
      <c r="AW246" s="13" t="s">
        <v>43</v>
      </c>
      <c r="AX246" s="13" t="s">
        <v>82</v>
      </c>
      <c r="AY246" s="158" t="s">
        <v>148</v>
      </c>
    </row>
    <row r="247" spans="2:51" s="12" customFormat="1" ht="11.25">
      <c r="B247" s="150"/>
      <c r="D247" s="151" t="s">
        <v>159</v>
      </c>
      <c r="E247" s="152" t="s">
        <v>36</v>
      </c>
      <c r="F247" s="153" t="s">
        <v>556</v>
      </c>
      <c r="H247" s="152" t="s">
        <v>36</v>
      </c>
      <c r="I247" s="154"/>
      <c r="L247" s="150"/>
      <c r="M247" s="155"/>
      <c r="T247" s="156"/>
      <c r="AT247" s="152" t="s">
        <v>159</v>
      </c>
      <c r="AU247" s="152" t="s">
        <v>90</v>
      </c>
      <c r="AV247" s="12" t="s">
        <v>23</v>
      </c>
      <c r="AW247" s="12" t="s">
        <v>43</v>
      </c>
      <c r="AX247" s="12" t="s">
        <v>82</v>
      </c>
      <c r="AY247" s="152" t="s">
        <v>148</v>
      </c>
    </row>
    <row r="248" spans="2:51" s="13" customFormat="1" ht="22.5">
      <c r="B248" s="157"/>
      <c r="D248" s="151" t="s">
        <v>159</v>
      </c>
      <c r="E248" s="158" t="s">
        <v>36</v>
      </c>
      <c r="F248" s="159" t="s">
        <v>557</v>
      </c>
      <c r="H248" s="160">
        <v>6.7350000000000003</v>
      </c>
      <c r="I248" s="161"/>
      <c r="L248" s="157"/>
      <c r="M248" s="162"/>
      <c r="T248" s="163"/>
      <c r="AT248" s="158" t="s">
        <v>159</v>
      </c>
      <c r="AU248" s="158" t="s">
        <v>90</v>
      </c>
      <c r="AV248" s="13" t="s">
        <v>90</v>
      </c>
      <c r="AW248" s="13" t="s">
        <v>43</v>
      </c>
      <c r="AX248" s="13" t="s">
        <v>82</v>
      </c>
      <c r="AY248" s="158" t="s">
        <v>148</v>
      </c>
    </row>
    <row r="249" spans="2:51" s="13" customFormat="1" ht="11.25">
      <c r="B249" s="157"/>
      <c r="D249" s="151" t="s">
        <v>159</v>
      </c>
      <c r="E249" s="158" t="s">
        <v>36</v>
      </c>
      <c r="F249" s="159" t="s">
        <v>558</v>
      </c>
      <c r="H249" s="160">
        <v>4.7610000000000001</v>
      </c>
      <c r="I249" s="161"/>
      <c r="L249" s="157"/>
      <c r="M249" s="162"/>
      <c r="T249" s="163"/>
      <c r="AT249" s="158" t="s">
        <v>159</v>
      </c>
      <c r="AU249" s="158" t="s">
        <v>90</v>
      </c>
      <c r="AV249" s="13" t="s">
        <v>90</v>
      </c>
      <c r="AW249" s="13" t="s">
        <v>43</v>
      </c>
      <c r="AX249" s="13" t="s">
        <v>82</v>
      </c>
      <c r="AY249" s="158" t="s">
        <v>148</v>
      </c>
    </row>
    <row r="250" spans="2:51" s="13" customFormat="1" ht="11.25">
      <c r="B250" s="157"/>
      <c r="D250" s="151" t="s">
        <v>159</v>
      </c>
      <c r="E250" s="158" t="s">
        <v>36</v>
      </c>
      <c r="F250" s="159" t="s">
        <v>559</v>
      </c>
      <c r="H250" s="160">
        <v>2.9820000000000002</v>
      </c>
      <c r="I250" s="161"/>
      <c r="L250" s="157"/>
      <c r="M250" s="162"/>
      <c r="T250" s="163"/>
      <c r="AT250" s="158" t="s">
        <v>159</v>
      </c>
      <c r="AU250" s="158" t="s">
        <v>90</v>
      </c>
      <c r="AV250" s="13" t="s">
        <v>90</v>
      </c>
      <c r="AW250" s="13" t="s">
        <v>43</v>
      </c>
      <c r="AX250" s="13" t="s">
        <v>82</v>
      </c>
      <c r="AY250" s="158" t="s">
        <v>148</v>
      </c>
    </row>
    <row r="251" spans="2:51" s="15" customFormat="1" ht="11.25">
      <c r="B251" s="181"/>
      <c r="D251" s="151" t="s">
        <v>159</v>
      </c>
      <c r="E251" s="182" t="s">
        <v>36</v>
      </c>
      <c r="F251" s="183" t="s">
        <v>318</v>
      </c>
      <c r="H251" s="184">
        <v>163.18700000000001</v>
      </c>
      <c r="I251" s="185"/>
      <c r="L251" s="181"/>
      <c r="M251" s="186"/>
      <c r="T251" s="187"/>
      <c r="AT251" s="182" t="s">
        <v>159</v>
      </c>
      <c r="AU251" s="182" t="s">
        <v>90</v>
      </c>
      <c r="AV251" s="15" t="s">
        <v>175</v>
      </c>
      <c r="AW251" s="15" t="s">
        <v>43</v>
      </c>
      <c r="AX251" s="15" t="s">
        <v>82</v>
      </c>
      <c r="AY251" s="182" t="s">
        <v>148</v>
      </c>
    </row>
    <row r="252" spans="2:51" s="12" customFormat="1" ht="11.25">
      <c r="B252" s="150"/>
      <c r="D252" s="151" t="s">
        <v>159</v>
      </c>
      <c r="E252" s="152" t="s">
        <v>36</v>
      </c>
      <c r="F252" s="153" t="s">
        <v>560</v>
      </c>
      <c r="H252" s="152" t="s">
        <v>36</v>
      </c>
      <c r="I252" s="154"/>
      <c r="L252" s="150"/>
      <c r="M252" s="155"/>
      <c r="T252" s="156"/>
      <c r="AT252" s="152" t="s">
        <v>159</v>
      </c>
      <c r="AU252" s="152" t="s">
        <v>90</v>
      </c>
      <c r="AV252" s="12" t="s">
        <v>23</v>
      </c>
      <c r="AW252" s="12" t="s">
        <v>43</v>
      </c>
      <c r="AX252" s="12" t="s">
        <v>82</v>
      </c>
      <c r="AY252" s="152" t="s">
        <v>148</v>
      </c>
    </row>
    <row r="253" spans="2:51" s="12" customFormat="1" ht="11.25">
      <c r="B253" s="150"/>
      <c r="D253" s="151" t="s">
        <v>159</v>
      </c>
      <c r="E253" s="152" t="s">
        <v>36</v>
      </c>
      <c r="F253" s="153" t="s">
        <v>561</v>
      </c>
      <c r="H253" s="152" t="s">
        <v>36</v>
      </c>
      <c r="I253" s="154"/>
      <c r="L253" s="150"/>
      <c r="M253" s="155"/>
      <c r="T253" s="156"/>
      <c r="AT253" s="152" t="s">
        <v>159</v>
      </c>
      <c r="AU253" s="152" t="s">
        <v>90</v>
      </c>
      <c r="AV253" s="12" t="s">
        <v>23</v>
      </c>
      <c r="AW253" s="12" t="s">
        <v>43</v>
      </c>
      <c r="AX253" s="12" t="s">
        <v>82</v>
      </c>
      <c r="AY253" s="152" t="s">
        <v>148</v>
      </c>
    </row>
    <row r="254" spans="2:51" s="13" customFormat="1" ht="11.25">
      <c r="B254" s="157"/>
      <c r="D254" s="151" t="s">
        <v>159</v>
      </c>
      <c r="E254" s="158" t="s">
        <v>36</v>
      </c>
      <c r="F254" s="159" t="s">
        <v>562</v>
      </c>
      <c r="H254" s="160">
        <v>16.858000000000001</v>
      </c>
      <c r="I254" s="161"/>
      <c r="L254" s="157"/>
      <c r="M254" s="162"/>
      <c r="T254" s="163"/>
      <c r="AT254" s="158" t="s">
        <v>159</v>
      </c>
      <c r="AU254" s="158" t="s">
        <v>90</v>
      </c>
      <c r="AV254" s="13" t="s">
        <v>90</v>
      </c>
      <c r="AW254" s="13" t="s">
        <v>43</v>
      </c>
      <c r="AX254" s="13" t="s">
        <v>82</v>
      </c>
      <c r="AY254" s="158" t="s">
        <v>148</v>
      </c>
    </row>
    <row r="255" spans="2:51" s="15" customFormat="1" ht="11.25">
      <c r="B255" s="181"/>
      <c r="D255" s="151" t="s">
        <v>159</v>
      </c>
      <c r="E255" s="182" t="s">
        <v>36</v>
      </c>
      <c r="F255" s="183" t="s">
        <v>318</v>
      </c>
      <c r="H255" s="184">
        <v>16.858000000000001</v>
      </c>
      <c r="I255" s="185"/>
      <c r="L255" s="181"/>
      <c r="M255" s="186"/>
      <c r="T255" s="187"/>
      <c r="AT255" s="182" t="s">
        <v>159</v>
      </c>
      <c r="AU255" s="182" t="s">
        <v>90</v>
      </c>
      <c r="AV255" s="15" t="s">
        <v>175</v>
      </c>
      <c r="AW255" s="15" t="s">
        <v>43</v>
      </c>
      <c r="AX255" s="15" t="s">
        <v>82</v>
      </c>
      <c r="AY255" s="182" t="s">
        <v>148</v>
      </c>
    </row>
    <row r="256" spans="2:51" s="12" customFormat="1" ht="11.25">
      <c r="B256" s="150"/>
      <c r="D256" s="151" t="s">
        <v>159</v>
      </c>
      <c r="E256" s="152" t="s">
        <v>36</v>
      </c>
      <c r="F256" s="153" t="s">
        <v>563</v>
      </c>
      <c r="H256" s="152" t="s">
        <v>36</v>
      </c>
      <c r="I256" s="154"/>
      <c r="L256" s="150"/>
      <c r="M256" s="155"/>
      <c r="T256" s="156"/>
      <c r="AT256" s="152" t="s">
        <v>159</v>
      </c>
      <c r="AU256" s="152" t="s">
        <v>90</v>
      </c>
      <c r="AV256" s="12" t="s">
        <v>23</v>
      </c>
      <c r="AW256" s="12" t="s">
        <v>43</v>
      </c>
      <c r="AX256" s="12" t="s">
        <v>82</v>
      </c>
      <c r="AY256" s="152" t="s">
        <v>148</v>
      </c>
    </row>
    <row r="257" spans="2:65" s="12" customFormat="1" ht="11.25">
      <c r="B257" s="150"/>
      <c r="D257" s="151" t="s">
        <v>159</v>
      </c>
      <c r="E257" s="152" t="s">
        <v>36</v>
      </c>
      <c r="F257" s="153" t="s">
        <v>294</v>
      </c>
      <c r="H257" s="152" t="s">
        <v>36</v>
      </c>
      <c r="I257" s="154"/>
      <c r="L257" s="150"/>
      <c r="M257" s="155"/>
      <c r="T257" s="156"/>
      <c r="AT257" s="152" t="s">
        <v>159</v>
      </c>
      <c r="AU257" s="152" t="s">
        <v>90</v>
      </c>
      <c r="AV257" s="12" t="s">
        <v>23</v>
      </c>
      <c r="AW257" s="12" t="s">
        <v>43</v>
      </c>
      <c r="AX257" s="12" t="s">
        <v>82</v>
      </c>
      <c r="AY257" s="152" t="s">
        <v>148</v>
      </c>
    </row>
    <row r="258" spans="2:65" s="13" customFormat="1" ht="11.25">
      <c r="B258" s="157"/>
      <c r="D258" s="151" t="s">
        <v>159</v>
      </c>
      <c r="E258" s="158" t="s">
        <v>36</v>
      </c>
      <c r="F258" s="159" t="s">
        <v>564</v>
      </c>
      <c r="H258" s="160">
        <v>128.79900000000001</v>
      </c>
      <c r="I258" s="161"/>
      <c r="L258" s="157"/>
      <c r="M258" s="162"/>
      <c r="T258" s="163"/>
      <c r="AT258" s="158" t="s">
        <v>159</v>
      </c>
      <c r="AU258" s="158" t="s">
        <v>90</v>
      </c>
      <c r="AV258" s="13" t="s">
        <v>90</v>
      </c>
      <c r="AW258" s="13" t="s">
        <v>43</v>
      </c>
      <c r="AX258" s="13" t="s">
        <v>82</v>
      </c>
      <c r="AY258" s="158" t="s">
        <v>148</v>
      </c>
    </row>
    <row r="259" spans="2:65" s="14" customFormat="1" ht="11.25">
      <c r="B259" s="164"/>
      <c r="D259" s="151" t="s">
        <v>159</v>
      </c>
      <c r="E259" s="165" t="s">
        <v>36</v>
      </c>
      <c r="F259" s="166" t="s">
        <v>167</v>
      </c>
      <c r="H259" s="167">
        <v>430.56299999999999</v>
      </c>
      <c r="I259" s="168"/>
      <c r="L259" s="164"/>
      <c r="M259" s="169"/>
      <c r="T259" s="170"/>
      <c r="AT259" s="165" t="s">
        <v>159</v>
      </c>
      <c r="AU259" s="165" t="s">
        <v>90</v>
      </c>
      <c r="AV259" s="14" t="s">
        <v>155</v>
      </c>
      <c r="AW259" s="14" t="s">
        <v>43</v>
      </c>
      <c r="AX259" s="14" t="s">
        <v>23</v>
      </c>
      <c r="AY259" s="165" t="s">
        <v>148</v>
      </c>
    </row>
    <row r="260" spans="2:65" s="1" customFormat="1" ht="21.75" customHeight="1">
      <c r="B260" s="34"/>
      <c r="C260" s="133" t="s">
        <v>311</v>
      </c>
      <c r="D260" s="133" t="s">
        <v>150</v>
      </c>
      <c r="E260" s="134" t="s">
        <v>325</v>
      </c>
      <c r="F260" s="135" t="s">
        <v>565</v>
      </c>
      <c r="G260" s="136" t="s">
        <v>153</v>
      </c>
      <c r="H260" s="137">
        <v>430.56299999999999</v>
      </c>
      <c r="I260" s="138"/>
      <c r="J260" s="139">
        <f>ROUND(I260*H260,2)</f>
        <v>0</v>
      </c>
      <c r="K260" s="135" t="s">
        <v>36</v>
      </c>
      <c r="L260" s="34"/>
      <c r="M260" s="140" t="s">
        <v>36</v>
      </c>
      <c r="N260" s="141" t="s">
        <v>53</v>
      </c>
      <c r="P260" s="142">
        <f>O260*H260</f>
        <v>0</v>
      </c>
      <c r="Q260" s="142">
        <v>4.2500000000000003E-2</v>
      </c>
      <c r="R260" s="142">
        <f>Q260*H260</f>
        <v>18.298927500000001</v>
      </c>
      <c r="S260" s="142">
        <v>0</v>
      </c>
      <c r="T260" s="143">
        <f>S260*H260</f>
        <v>0</v>
      </c>
      <c r="AR260" s="144" t="s">
        <v>155</v>
      </c>
      <c r="AT260" s="144" t="s">
        <v>150</v>
      </c>
      <c r="AU260" s="144" t="s">
        <v>90</v>
      </c>
      <c r="AY260" s="18" t="s">
        <v>148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8" t="s">
        <v>23</v>
      </c>
      <c r="BK260" s="145">
        <f>ROUND(I260*H260,2)</f>
        <v>0</v>
      </c>
      <c r="BL260" s="18" t="s">
        <v>155</v>
      </c>
      <c r="BM260" s="144" t="s">
        <v>327</v>
      </c>
    </row>
    <row r="261" spans="2:65" s="12" customFormat="1" ht="11.25">
      <c r="B261" s="150"/>
      <c r="D261" s="151" t="s">
        <v>159</v>
      </c>
      <c r="E261" s="152" t="s">
        <v>36</v>
      </c>
      <c r="F261" s="153" t="s">
        <v>328</v>
      </c>
      <c r="H261" s="152" t="s">
        <v>36</v>
      </c>
      <c r="I261" s="154"/>
      <c r="L261" s="150"/>
      <c r="M261" s="155"/>
      <c r="T261" s="156"/>
      <c r="AT261" s="152" t="s">
        <v>159</v>
      </c>
      <c r="AU261" s="152" t="s">
        <v>90</v>
      </c>
      <c r="AV261" s="12" t="s">
        <v>23</v>
      </c>
      <c r="AW261" s="12" t="s">
        <v>43</v>
      </c>
      <c r="AX261" s="12" t="s">
        <v>82</v>
      </c>
      <c r="AY261" s="152" t="s">
        <v>148</v>
      </c>
    </row>
    <row r="262" spans="2:65" s="13" customFormat="1" ht="11.25">
      <c r="B262" s="157"/>
      <c r="D262" s="151" t="s">
        <v>159</v>
      </c>
      <c r="E262" s="158" t="s">
        <v>36</v>
      </c>
      <c r="F262" s="159" t="s">
        <v>566</v>
      </c>
      <c r="H262" s="160">
        <v>430.56299999999999</v>
      </c>
      <c r="I262" s="161"/>
      <c r="L262" s="157"/>
      <c r="M262" s="162"/>
      <c r="T262" s="163"/>
      <c r="AT262" s="158" t="s">
        <v>159</v>
      </c>
      <c r="AU262" s="158" t="s">
        <v>90</v>
      </c>
      <c r="AV262" s="13" t="s">
        <v>90</v>
      </c>
      <c r="AW262" s="13" t="s">
        <v>43</v>
      </c>
      <c r="AX262" s="13" t="s">
        <v>23</v>
      </c>
      <c r="AY262" s="158" t="s">
        <v>148</v>
      </c>
    </row>
    <row r="263" spans="2:65" s="1" customFormat="1" ht="16.5" customHeight="1">
      <c r="B263" s="34"/>
      <c r="C263" s="133" t="s">
        <v>324</v>
      </c>
      <c r="D263" s="133" t="s">
        <v>150</v>
      </c>
      <c r="E263" s="134" t="s">
        <v>331</v>
      </c>
      <c r="F263" s="135" t="s">
        <v>332</v>
      </c>
      <c r="G263" s="136" t="s">
        <v>282</v>
      </c>
      <c r="H263" s="137">
        <v>250.809</v>
      </c>
      <c r="I263" s="138"/>
      <c r="J263" s="139">
        <f>ROUND(I263*H263,2)</f>
        <v>0</v>
      </c>
      <c r="K263" s="135" t="s">
        <v>36</v>
      </c>
      <c r="L263" s="34"/>
      <c r="M263" s="140" t="s">
        <v>36</v>
      </c>
      <c r="N263" s="141" t="s">
        <v>53</v>
      </c>
      <c r="P263" s="142">
        <f>O263*H263</f>
        <v>0</v>
      </c>
      <c r="Q263" s="142">
        <v>4.2500000000000003E-2</v>
      </c>
      <c r="R263" s="142">
        <f>Q263*H263</f>
        <v>10.659382500000001</v>
      </c>
      <c r="S263" s="142">
        <v>0</v>
      </c>
      <c r="T263" s="143">
        <f>S263*H263</f>
        <v>0</v>
      </c>
      <c r="AR263" s="144" t="s">
        <v>155</v>
      </c>
      <c r="AT263" s="144" t="s">
        <v>150</v>
      </c>
      <c r="AU263" s="144" t="s">
        <v>90</v>
      </c>
      <c r="AY263" s="18" t="s">
        <v>148</v>
      </c>
      <c r="BE263" s="145">
        <f>IF(N263="základní",J263,0)</f>
        <v>0</v>
      </c>
      <c r="BF263" s="145">
        <f>IF(N263="snížená",J263,0)</f>
        <v>0</v>
      </c>
      <c r="BG263" s="145">
        <f>IF(N263="zákl. přenesená",J263,0)</f>
        <v>0</v>
      </c>
      <c r="BH263" s="145">
        <f>IF(N263="sníž. přenesená",J263,0)</f>
        <v>0</v>
      </c>
      <c r="BI263" s="145">
        <f>IF(N263="nulová",J263,0)</f>
        <v>0</v>
      </c>
      <c r="BJ263" s="18" t="s">
        <v>23</v>
      </c>
      <c r="BK263" s="145">
        <f>ROUND(I263*H263,2)</f>
        <v>0</v>
      </c>
      <c r="BL263" s="18" t="s">
        <v>155</v>
      </c>
      <c r="BM263" s="144" t="s">
        <v>333</v>
      </c>
    </row>
    <row r="264" spans="2:65" s="12" customFormat="1" ht="11.25">
      <c r="B264" s="150"/>
      <c r="D264" s="151" t="s">
        <v>159</v>
      </c>
      <c r="E264" s="152" t="s">
        <v>36</v>
      </c>
      <c r="F264" s="153" t="s">
        <v>560</v>
      </c>
      <c r="H264" s="152" t="s">
        <v>36</v>
      </c>
      <c r="I264" s="154"/>
      <c r="L264" s="150"/>
      <c r="M264" s="155"/>
      <c r="T264" s="156"/>
      <c r="AT264" s="152" t="s">
        <v>159</v>
      </c>
      <c r="AU264" s="152" t="s">
        <v>90</v>
      </c>
      <c r="AV264" s="12" t="s">
        <v>23</v>
      </c>
      <c r="AW264" s="12" t="s">
        <v>43</v>
      </c>
      <c r="AX264" s="12" t="s">
        <v>82</v>
      </c>
      <c r="AY264" s="152" t="s">
        <v>148</v>
      </c>
    </row>
    <row r="265" spans="2:65" s="12" customFormat="1" ht="11.25">
      <c r="B265" s="150"/>
      <c r="D265" s="151" t="s">
        <v>159</v>
      </c>
      <c r="E265" s="152" t="s">
        <v>36</v>
      </c>
      <c r="F265" s="153" t="s">
        <v>161</v>
      </c>
      <c r="H265" s="152" t="s">
        <v>36</v>
      </c>
      <c r="I265" s="154"/>
      <c r="L265" s="150"/>
      <c r="M265" s="155"/>
      <c r="T265" s="156"/>
      <c r="AT265" s="152" t="s">
        <v>159</v>
      </c>
      <c r="AU265" s="152" t="s">
        <v>90</v>
      </c>
      <c r="AV265" s="12" t="s">
        <v>23</v>
      </c>
      <c r="AW265" s="12" t="s">
        <v>43</v>
      </c>
      <c r="AX265" s="12" t="s">
        <v>82</v>
      </c>
      <c r="AY265" s="152" t="s">
        <v>148</v>
      </c>
    </row>
    <row r="266" spans="2:65" s="13" customFormat="1" ht="11.25">
      <c r="B266" s="157"/>
      <c r="D266" s="151" t="s">
        <v>159</v>
      </c>
      <c r="E266" s="158" t="s">
        <v>36</v>
      </c>
      <c r="F266" s="159" t="s">
        <v>567</v>
      </c>
      <c r="H266" s="160">
        <v>7.9930000000000003</v>
      </c>
      <c r="I266" s="161"/>
      <c r="L266" s="157"/>
      <c r="M266" s="162"/>
      <c r="T266" s="163"/>
      <c r="AT266" s="158" t="s">
        <v>159</v>
      </c>
      <c r="AU266" s="158" t="s">
        <v>90</v>
      </c>
      <c r="AV266" s="13" t="s">
        <v>90</v>
      </c>
      <c r="AW266" s="13" t="s">
        <v>43</v>
      </c>
      <c r="AX266" s="13" t="s">
        <v>82</v>
      </c>
      <c r="AY266" s="158" t="s">
        <v>148</v>
      </c>
    </row>
    <row r="267" spans="2:65" s="13" customFormat="1" ht="11.25">
      <c r="B267" s="157"/>
      <c r="D267" s="151" t="s">
        <v>159</v>
      </c>
      <c r="E267" s="158" t="s">
        <v>36</v>
      </c>
      <c r="F267" s="159" t="s">
        <v>568</v>
      </c>
      <c r="H267" s="160">
        <v>6.585</v>
      </c>
      <c r="I267" s="161"/>
      <c r="L267" s="157"/>
      <c r="M267" s="162"/>
      <c r="T267" s="163"/>
      <c r="AT267" s="158" t="s">
        <v>159</v>
      </c>
      <c r="AU267" s="158" t="s">
        <v>90</v>
      </c>
      <c r="AV267" s="13" t="s">
        <v>90</v>
      </c>
      <c r="AW267" s="13" t="s">
        <v>43</v>
      </c>
      <c r="AX267" s="13" t="s">
        <v>82</v>
      </c>
      <c r="AY267" s="158" t="s">
        <v>148</v>
      </c>
    </row>
    <row r="268" spans="2:65" s="13" customFormat="1" ht="11.25">
      <c r="B268" s="157"/>
      <c r="D268" s="151" t="s">
        <v>159</v>
      </c>
      <c r="E268" s="158" t="s">
        <v>36</v>
      </c>
      <c r="F268" s="159" t="s">
        <v>569</v>
      </c>
      <c r="H268" s="160">
        <v>27.68</v>
      </c>
      <c r="I268" s="161"/>
      <c r="L268" s="157"/>
      <c r="M268" s="162"/>
      <c r="T268" s="163"/>
      <c r="AT268" s="158" t="s">
        <v>159</v>
      </c>
      <c r="AU268" s="158" t="s">
        <v>90</v>
      </c>
      <c r="AV268" s="13" t="s">
        <v>90</v>
      </c>
      <c r="AW268" s="13" t="s">
        <v>43</v>
      </c>
      <c r="AX268" s="13" t="s">
        <v>82</v>
      </c>
      <c r="AY268" s="158" t="s">
        <v>148</v>
      </c>
    </row>
    <row r="269" spans="2:65" s="13" customFormat="1" ht="11.25">
      <c r="B269" s="157"/>
      <c r="D269" s="151" t="s">
        <v>159</v>
      </c>
      <c r="E269" s="158" t="s">
        <v>36</v>
      </c>
      <c r="F269" s="159" t="s">
        <v>570</v>
      </c>
      <c r="H269" s="160">
        <v>3.85</v>
      </c>
      <c r="I269" s="161"/>
      <c r="L269" s="157"/>
      <c r="M269" s="162"/>
      <c r="T269" s="163"/>
      <c r="AT269" s="158" t="s">
        <v>159</v>
      </c>
      <c r="AU269" s="158" t="s">
        <v>90</v>
      </c>
      <c r="AV269" s="13" t="s">
        <v>90</v>
      </c>
      <c r="AW269" s="13" t="s">
        <v>43</v>
      </c>
      <c r="AX269" s="13" t="s">
        <v>82</v>
      </c>
      <c r="AY269" s="158" t="s">
        <v>148</v>
      </c>
    </row>
    <row r="270" spans="2:65" s="13" customFormat="1" ht="11.25">
      <c r="B270" s="157"/>
      <c r="D270" s="151" t="s">
        <v>159</v>
      </c>
      <c r="E270" s="158" t="s">
        <v>36</v>
      </c>
      <c r="F270" s="159" t="s">
        <v>571</v>
      </c>
      <c r="H270" s="160">
        <v>4.22</v>
      </c>
      <c r="I270" s="161"/>
      <c r="L270" s="157"/>
      <c r="M270" s="162"/>
      <c r="T270" s="163"/>
      <c r="AT270" s="158" t="s">
        <v>159</v>
      </c>
      <c r="AU270" s="158" t="s">
        <v>90</v>
      </c>
      <c r="AV270" s="13" t="s">
        <v>90</v>
      </c>
      <c r="AW270" s="13" t="s">
        <v>43</v>
      </c>
      <c r="AX270" s="13" t="s">
        <v>82</v>
      </c>
      <c r="AY270" s="158" t="s">
        <v>148</v>
      </c>
    </row>
    <row r="271" spans="2:65" s="13" customFormat="1" ht="11.25">
      <c r="B271" s="157"/>
      <c r="D271" s="151" t="s">
        <v>159</v>
      </c>
      <c r="E271" s="158" t="s">
        <v>36</v>
      </c>
      <c r="F271" s="159" t="s">
        <v>572</v>
      </c>
      <c r="H271" s="160">
        <v>22.18</v>
      </c>
      <c r="I271" s="161"/>
      <c r="L271" s="157"/>
      <c r="M271" s="162"/>
      <c r="T271" s="163"/>
      <c r="AT271" s="158" t="s">
        <v>159</v>
      </c>
      <c r="AU271" s="158" t="s">
        <v>90</v>
      </c>
      <c r="AV271" s="13" t="s">
        <v>90</v>
      </c>
      <c r="AW271" s="13" t="s">
        <v>43</v>
      </c>
      <c r="AX271" s="13" t="s">
        <v>82</v>
      </c>
      <c r="AY271" s="158" t="s">
        <v>148</v>
      </c>
    </row>
    <row r="272" spans="2:65" s="13" customFormat="1" ht="11.25">
      <c r="B272" s="157"/>
      <c r="D272" s="151" t="s">
        <v>159</v>
      </c>
      <c r="E272" s="158" t="s">
        <v>36</v>
      </c>
      <c r="F272" s="159" t="s">
        <v>573</v>
      </c>
      <c r="H272" s="160">
        <v>29.56</v>
      </c>
      <c r="I272" s="161"/>
      <c r="L272" s="157"/>
      <c r="M272" s="162"/>
      <c r="T272" s="163"/>
      <c r="AT272" s="158" t="s">
        <v>159</v>
      </c>
      <c r="AU272" s="158" t="s">
        <v>90</v>
      </c>
      <c r="AV272" s="13" t="s">
        <v>90</v>
      </c>
      <c r="AW272" s="13" t="s">
        <v>43</v>
      </c>
      <c r="AX272" s="13" t="s">
        <v>82</v>
      </c>
      <c r="AY272" s="158" t="s">
        <v>148</v>
      </c>
    </row>
    <row r="273" spans="2:65" s="13" customFormat="1" ht="11.25">
      <c r="B273" s="157"/>
      <c r="D273" s="151" t="s">
        <v>159</v>
      </c>
      <c r="E273" s="158" t="s">
        <v>36</v>
      </c>
      <c r="F273" s="159" t="s">
        <v>574</v>
      </c>
      <c r="H273" s="160">
        <v>8.4749999999999996</v>
      </c>
      <c r="I273" s="161"/>
      <c r="L273" s="157"/>
      <c r="M273" s="162"/>
      <c r="T273" s="163"/>
      <c r="AT273" s="158" t="s">
        <v>159</v>
      </c>
      <c r="AU273" s="158" t="s">
        <v>90</v>
      </c>
      <c r="AV273" s="13" t="s">
        <v>90</v>
      </c>
      <c r="AW273" s="13" t="s">
        <v>43</v>
      </c>
      <c r="AX273" s="13" t="s">
        <v>82</v>
      </c>
      <c r="AY273" s="158" t="s">
        <v>148</v>
      </c>
    </row>
    <row r="274" spans="2:65" s="13" customFormat="1" ht="11.25">
      <c r="B274" s="157"/>
      <c r="D274" s="151" t="s">
        <v>159</v>
      </c>
      <c r="E274" s="158" t="s">
        <v>36</v>
      </c>
      <c r="F274" s="159" t="s">
        <v>575</v>
      </c>
      <c r="H274" s="160">
        <v>4.55</v>
      </c>
      <c r="I274" s="161"/>
      <c r="L274" s="157"/>
      <c r="M274" s="162"/>
      <c r="T274" s="163"/>
      <c r="AT274" s="158" t="s">
        <v>159</v>
      </c>
      <c r="AU274" s="158" t="s">
        <v>90</v>
      </c>
      <c r="AV274" s="13" t="s">
        <v>90</v>
      </c>
      <c r="AW274" s="13" t="s">
        <v>43</v>
      </c>
      <c r="AX274" s="13" t="s">
        <v>82</v>
      </c>
      <c r="AY274" s="158" t="s">
        <v>148</v>
      </c>
    </row>
    <row r="275" spans="2:65" s="12" customFormat="1" ht="11.25">
      <c r="B275" s="150"/>
      <c r="D275" s="151" t="s">
        <v>159</v>
      </c>
      <c r="E275" s="152" t="s">
        <v>36</v>
      </c>
      <c r="F275" s="153" t="s">
        <v>556</v>
      </c>
      <c r="H275" s="152" t="s">
        <v>36</v>
      </c>
      <c r="I275" s="154"/>
      <c r="L275" s="150"/>
      <c r="M275" s="155"/>
      <c r="T275" s="156"/>
      <c r="AT275" s="152" t="s">
        <v>159</v>
      </c>
      <c r="AU275" s="152" t="s">
        <v>90</v>
      </c>
      <c r="AV275" s="12" t="s">
        <v>23</v>
      </c>
      <c r="AW275" s="12" t="s">
        <v>43</v>
      </c>
      <c r="AX275" s="12" t="s">
        <v>82</v>
      </c>
      <c r="AY275" s="152" t="s">
        <v>148</v>
      </c>
    </row>
    <row r="276" spans="2:65" s="13" customFormat="1" ht="11.25">
      <c r="B276" s="157"/>
      <c r="D276" s="151" t="s">
        <v>159</v>
      </c>
      <c r="E276" s="158" t="s">
        <v>36</v>
      </c>
      <c r="F276" s="159" t="s">
        <v>576</v>
      </c>
      <c r="H276" s="160">
        <v>16.8</v>
      </c>
      <c r="I276" s="161"/>
      <c r="L276" s="157"/>
      <c r="M276" s="162"/>
      <c r="T276" s="163"/>
      <c r="AT276" s="158" t="s">
        <v>159</v>
      </c>
      <c r="AU276" s="158" t="s">
        <v>90</v>
      </c>
      <c r="AV276" s="13" t="s">
        <v>90</v>
      </c>
      <c r="AW276" s="13" t="s">
        <v>43</v>
      </c>
      <c r="AX276" s="13" t="s">
        <v>82</v>
      </c>
      <c r="AY276" s="158" t="s">
        <v>148</v>
      </c>
    </row>
    <row r="277" spans="2:65" s="15" customFormat="1" ht="11.25">
      <c r="B277" s="181"/>
      <c r="D277" s="151" t="s">
        <v>159</v>
      </c>
      <c r="E277" s="182" t="s">
        <v>36</v>
      </c>
      <c r="F277" s="183" t="s">
        <v>318</v>
      </c>
      <c r="H277" s="184">
        <v>131.893</v>
      </c>
      <c r="I277" s="185"/>
      <c r="L277" s="181"/>
      <c r="M277" s="186"/>
      <c r="T277" s="187"/>
      <c r="AT277" s="182" t="s">
        <v>159</v>
      </c>
      <c r="AU277" s="182" t="s">
        <v>90</v>
      </c>
      <c r="AV277" s="15" t="s">
        <v>175</v>
      </c>
      <c r="AW277" s="15" t="s">
        <v>43</v>
      </c>
      <c r="AX277" s="15" t="s">
        <v>82</v>
      </c>
      <c r="AY277" s="182" t="s">
        <v>148</v>
      </c>
    </row>
    <row r="278" spans="2:65" s="12" customFormat="1" ht="11.25">
      <c r="B278" s="150"/>
      <c r="D278" s="151" t="s">
        <v>159</v>
      </c>
      <c r="E278" s="152" t="s">
        <v>36</v>
      </c>
      <c r="F278" s="153" t="s">
        <v>294</v>
      </c>
      <c r="H278" s="152" t="s">
        <v>36</v>
      </c>
      <c r="I278" s="154"/>
      <c r="L278" s="150"/>
      <c r="M278" s="155"/>
      <c r="T278" s="156"/>
      <c r="AT278" s="152" t="s">
        <v>159</v>
      </c>
      <c r="AU278" s="152" t="s">
        <v>90</v>
      </c>
      <c r="AV278" s="12" t="s">
        <v>23</v>
      </c>
      <c r="AW278" s="12" t="s">
        <v>43</v>
      </c>
      <c r="AX278" s="12" t="s">
        <v>82</v>
      </c>
      <c r="AY278" s="152" t="s">
        <v>148</v>
      </c>
    </row>
    <row r="279" spans="2:65" s="13" customFormat="1" ht="11.25">
      <c r="B279" s="157"/>
      <c r="D279" s="151" t="s">
        <v>159</v>
      </c>
      <c r="E279" s="158" t="s">
        <v>36</v>
      </c>
      <c r="F279" s="159" t="s">
        <v>577</v>
      </c>
      <c r="H279" s="160">
        <v>118.916</v>
      </c>
      <c r="I279" s="161"/>
      <c r="L279" s="157"/>
      <c r="M279" s="162"/>
      <c r="T279" s="163"/>
      <c r="AT279" s="158" t="s">
        <v>159</v>
      </c>
      <c r="AU279" s="158" t="s">
        <v>90</v>
      </c>
      <c r="AV279" s="13" t="s">
        <v>90</v>
      </c>
      <c r="AW279" s="13" t="s">
        <v>43</v>
      </c>
      <c r="AX279" s="13" t="s">
        <v>82</v>
      </c>
      <c r="AY279" s="158" t="s">
        <v>148</v>
      </c>
    </row>
    <row r="280" spans="2:65" s="15" customFormat="1" ht="11.25">
      <c r="B280" s="181"/>
      <c r="D280" s="151" t="s">
        <v>159</v>
      </c>
      <c r="E280" s="182" t="s">
        <v>36</v>
      </c>
      <c r="F280" s="183" t="s">
        <v>318</v>
      </c>
      <c r="H280" s="184">
        <v>118.916</v>
      </c>
      <c r="I280" s="185"/>
      <c r="L280" s="181"/>
      <c r="M280" s="186"/>
      <c r="T280" s="187"/>
      <c r="AT280" s="182" t="s">
        <v>159</v>
      </c>
      <c r="AU280" s="182" t="s">
        <v>90</v>
      </c>
      <c r="AV280" s="15" t="s">
        <v>175</v>
      </c>
      <c r="AW280" s="15" t="s">
        <v>43</v>
      </c>
      <c r="AX280" s="15" t="s">
        <v>82</v>
      </c>
      <c r="AY280" s="182" t="s">
        <v>148</v>
      </c>
    </row>
    <row r="281" spans="2:65" s="14" customFormat="1" ht="11.25">
      <c r="B281" s="164"/>
      <c r="D281" s="151" t="s">
        <v>159</v>
      </c>
      <c r="E281" s="165" t="s">
        <v>36</v>
      </c>
      <c r="F281" s="166" t="s">
        <v>167</v>
      </c>
      <c r="H281" s="167">
        <v>250.809</v>
      </c>
      <c r="I281" s="168"/>
      <c r="L281" s="164"/>
      <c r="M281" s="169"/>
      <c r="T281" s="170"/>
      <c r="AT281" s="165" t="s">
        <v>159</v>
      </c>
      <c r="AU281" s="165" t="s">
        <v>90</v>
      </c>
      <c r="AV281" s="14" t="s">
        <v>155</v>
      </c>
      <c r="AW281" s="14" t="s">
        <v>43</v>
      </c>
      <c r="AX281" s="14" t="s">
        <v>23</v>
      </c>
      <c r="AY281" s="165" t="s">
        <v>148</v>
      </c>
    </row>
    <row r="282" spans="2:65" s="1" customFormat="1" ht="16.5" customHeight="1">
      <c r="B282" s="34"/>
      <c r="C282" s="133" t="s">
        <v>330</v>
      </c>
      <c r="D282" s="133" t="s">
        <v>150</v>
      </c>
      <c r="E282" s="134" t="s">
        <v>338</v>
      </c>
      <c r="F282" s="135" t="s">
        <v>339</v>
      </c>
      <c r="G282" s="136" t="s">
        <v>153</v>
      </c>
      <c r="H282" s="137">
        <v>430.56299999999999</v>
      </c>
      <c r="I282" s="138"/>
      <c r="J282" s="139">
        <f>ROUND(I282*H282,2)</f>
        <v>0</v>
      </c>
      <c r="K282" s="135" t="s">
        <v>154</v>
      </c>
      <c r="L282" s="34"/>
      <c r="M282" s="140" t="s">
        <v>36</v>
      </c>
      <c r="N282" s="141" t="s">
        <v>53</v>
      </c>
      <c r="P282" s="142">
        <f>O282*H282</f>
        <v>0</v>
      </c>
      <c r="Q282" s="142">
        <v>0</v>
      </c>
      <c r="R282" s="142">
        <f>Q282*H282</f>
        <v>0</v>
      </c>
      <c r="S282" s="142">
        <v>0</v>
      </c>
      <c r="T282" s="143">
        <f>S282*H282</f>
        <v>0</v>
      </c>
      <c r="AR282" s="144" t="s">
        <v>155</v>
      </c>
      <c r="AT282" s="144" t="s">
        <v>150</v>
      </c>
      <c r="AU282" s="144" t="s">
        <v>90</v>
      </c>
      <c r="AY282" s="18" t="s">
        <v>148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8" t="s">
        <v>23</v>
      </c>
      <c r="BK282" s="145">
        <f>ROUND(I282*H282,2)</f>
        <v>0</v>
      </c>
      <c r="BL282" s="18" t="s">
        <v>155</v>
      </c>
      <c r="BM282" s="144" t="s">
        <v>340</v>
      </c>
    </row>
    <row r="283" spans="2:65" s="1" customFormat="1" ht="11.25">
      <c r="B283" s="34"/>
      <c r="D283" s="146" t="s">
        <v>157</v>
      </c>
      <c r="F283" s="147" t="s">
        <v>341</v>
      </c>
      <c r="I283" s="148"/>
      <c r="L283" s="34"/>
      <c r="M283" s="149"/>
      <c r="T283" s="55"/>
      <c r="AT283" s="18" t="s">
        <v>157</v>
      </c>
      <c r="AU283" s="18" t="s">
        <v>90</v>
      </c>
    </row>
    <row r="284" spans="2:65" s="12" customFormat="1" ht="11.25">
      <c r="B284" s="150"/>
      <c r="D284" s="151" t="s">
        <v>159</v>
      </c>
      <c r="E284" s="152" t="s">
        <v>36</v>
      </c>
      <c r="F284" s="153" t="s">
        <v>328</v>
      </c>
      <c r="H284" s="152" t="s">
        <v>36</v>
      </c>
      <c r="I284" s="154"/>
      <c r="L284" s="150"/>
      <c r="M284" s="155"/>
      <c r="T284" s="156"/>
      <c r="AT284" s="152" t="s">
        <v>159</v>
      </c>
      <c r="AU284" s="152" t="s">
        <v>90</v>
      </c>
      <c r="AV284" s="12" t="s">
        <v>23</v>
      </c>
      <c r="AW284" s="12" t="s">
        <v>43</v>
      </c>
      <c r="AX284" s="12" t="s">
        <v>82</v>
      </c>
      <c r="AY284" s="152" t="s">
        <v>148</v>
      </c>
    </row>
    <row r="285" spans="2:65" s="13" customFormat="1" ht="11.25">
      <c r="B285" s="157"/>
      <c r="D285" s="151" t="s">
        <v>159</v>
      </c>
      <c r="E285" s="158" t="s">
        <v>36</v>
      </c>
      <c r="F285" s="159" t="s">
        <v>566</v>
      </c>
      <c r="H285" s="160">
        <v>430.56299999999999</v>
      </c>
      <c r="I285" s="161"/>
      <c r="L285" s="157"/>
      <c r="M285" s="162"/>
      <c r="T285" s="163"/>
      <c r="AT285" s="158" t="s">
        <v>159</v>
      </c>
      <c r="AU285" s="158" t="s">
        <v>90</v>
      </c>
      <c r="AV285" s="13" t="s">
        <v>90</v>
      </c>
      <c r="AW285" s="13" t="s">
        <v>43</v>
      </c>
      <c r="AX285" s="13" t="s">
        <v>23</v>
      </c>
      <c r="AY285" s="158" t="s">
        <v>148</v>
      </c>
    </row>
    <row r="286" spans="2:65" s="11" customFormat="1" ht="22.9" customHeight="1">
      <c r="B286" s="121"/>
      <c r="D286" s="122" t="s">
        <v>81</v>
      </c>
      <c r="E286" s="131" t="s">
        <v>219</v>
      </c>
      <c r="F286" s="131" t="s">
        <v>578</v>
      </c>
      <c r="I286" s="124"/>
      <c r="J286" s="132">
        <f>BK286</f>
        <v>0</v>
      </c>
      <c r="L286" s="121"/>
      <c r="M286" s="126"/>
      <c r="P286" s="127">
        <f>SUM(P287:P290)</f>
        <v>0</v>
      </c>
      <c r="R286" s="127">
        <f>SUM(R287:R290)</f>
        <v>0</v>
      </c>
      <c r="T286" s="128">
        <f>SUM(T287:T290)</f>
        <v>0.12916889999999998</v>
      </c>
      <c r="AR286" s="122" t="s">
        <v>23</v>
      </c>
      <c r="AT286" s="129" t="s">
        <v>81</v>
      </c>
      <c r="AU286" s="129" t="s">
        <v>23</v>
      </c>
      <c r="AY286" s="122" t="s">
        <v>148</v>
      </c>
      <c r="BK286" s="130">
        <f>SUM(BK287:BK290)</f>
        <v>0</v>
      </c>
    </row>
    <row r="287" spans="2:65" s="1" customFormat="1" ht="16.5" customHeight="1">
      <c r="B287" s="34"/>
      <c r="C287" s="133" t="s">
        <v>337</v>
      </c>
      <c r="D287" s="133" t="s">
        <v>150</v>
      </c>
      <c r="E287" s="134" t="s">
        <v>579</v>
      </c>
      <c r="F287" s="135" t="s">
        <v>580</v>
      </c>
      <c r="G287" s="136" t="s">
        <v>153</v>
      </c>
      <c r="H287" s="137">
        <v>430.56299999999999</v>
      </c>
      <c r="I287" s="138"/>
      <c r="J287" s="139">
        <f>ROUND(I287*H287,2)</f>
        <v>0</v>
      </c>
      <c r="K287" s="135" t="s">
        <v>154</v>
      </c>
      <c r="L287" s="34"/>
      <c r="M287" s="140" t="s">
        <v>36</v>
      </c>
      <c r="N287" s="141" t="s">
        <v>53</v>
      </c>
      <c r="P287" s="142">
        <f>O287*H287</f>
        <v>0</v>
      </c>
      <c r="Q287" s="142">
        <v>0</v>
      </c>
      <c r="R287" s="142">
        <f>Q287*H287</f>
        <v>0</v>
      </c>
      <c r="S287" s="142">
        <v>2.9999999999999997E-4</v>
      </c>
      <c r="T287" s="143">
        <f>S287*H287</f>
        <v>0.12916889999999998</v>
      </c>
      <c r="AR287" s="144" t="s">
        <v>155</v>
      </c>
      <c r="AT287" s="144" t="s">
        <v>150</v>
      </c>
      <c r="AU287" s="144" t="s">
        <v>90</v>
      </c>
      <c r="AY287" s="18" t="s">
        <v>148</v>
      </c>
      <c r="BE287" s="145">
        <f>IF(N287="základní",J287,0)</f>
        <v>0</v>
      </c>
      <c r="BF287" s="145">
        <f>IF(N287="snížená",J287,0)</f>
        <v>0</v>
      </c>
      <c r="BG287" s="145">
        <f>IF(N287="zákl. přenesená",J287,0)</f>
        <v>0</v>
      </c>
      <c r="BH287" s="145">
        <f>IF(N287="sníž. přenesená",J287,0)</f>
        <v>0</v>
      </c>
      <c r="BI287" s="145">
        <f>IF(N287="nulová",J287,0)</f>
        <v>0</v>
      </c>
      <c r="BJ287" s="18" t="s">
        <v>23</v>
      </c>
      <c r="BK287" s="145">
        <f>ROUND(I287*H287,2)</f>
        <v>0</v>
      </c>
      <c r="BL287" s="18" t="s">
        <v>155</v>
      </c>
      <c r="BM287" s="144" t="s">
        <v>581</v>
      </c>
    </row>
    <row r="288" spans="2:65" s="1" customFormat="1" ht="11.25">
      <c r="B288" s="34"/>
      <c r="D288" s="146" t="s">
        <v>157</v>
      </c>
      <c r="F288" s="147" t="s">
        <v>582</v>
      </c>
      <c r="I288" s="148"/>
      <c r="L288" s="34"/>
      <c r="M288" s="149"/>
      <c r="T288" s="55"/>
      <c r="AT288" s="18" t="s">
        <v>157</v>
      </c>
      <c r="AU288" s="18" t="s">
        <v>90</v>
      </c>
    </row>
    <row r="289" spans="2:65" s="12" customFormat="1" ht="11.25">
      <c r="B289" s="150"/>
      <c r="D289" s="151" t="s">
        <v>159</v>
      </c>
      <c r="E289" s="152" t="s">
        <v>36</v>
      </c>
      <c r="F289" s="153" t="s">
        <v>583</v>
      </c>
      <c r="H289" s="152" t="s">
        <v>36</v>
      </c>
      <c r="I289" s="154"/>
      <c r="L289" s="150"/>
      <c r="M289" s="155"/>
      <c r="T289" s="156"/>
      <c r="AT289" s="152" t="s">
        <v>159</v>
      </c>
      <c r="AU289" s="152" t="s">
        <v>90</v>
      </c>
      <c r="AV289" s="12" t="s">
        <v>23</v>
      </c>
      <c r="AW289" s="12" t="s">
        <v>43</v>
      </c>
      <c r="AX289" s="12" t="s">
        <v>82</v>
      </c>
      <c r="AY289" s="152" t="s">
        <v>148</v>
      </c>
    </row>
    <row r="290" spans="2:65" s="13" customFormat="1" ht="11.25">
      <c r="B290" s="157"/>
      <c r="D290" s="151" t="s">
        <v>159</v>
      </c>
      <c r="E290" s="158" t="s">
        <v>36</v>
      </c>
      <c r="F290" s="159" t="s">
        <v>566</v>
      </c>
      <c r="H290" s="160">
        <v>430.56299999999999</v>
      </c>
      <c r="I290" s="161"/>
      <c r="L290" s="157"/>
      <c r="M290" s="162"/>
      <c r="T290" s="163"/>
      <c r="AT290" s="158" t="s">
        <v>159</v>
      </c>
      <c r="AU290" s="158" t="s">
        <v>90</v>
      </c>
      <c r="AV290" s="13" t="s">
        <v>90</v>
      </c>
      <c r="AW290" s="13" t="s">
        <v>43</v>
      </c>
      <c r="AX290" s="13" t="s">
        <v>23</v>
      </c>
      <c r="AY290" s="158" t="s">
        <v>148</v>
      </c>
    </row>
    <row r="291" spans="2:65" s="11" customFormat="1" ht="22.9" customHeight="1">
      <c r="B291" s="121"/>
      <c r="D291" s="122" t="s">
        <v>81</v>
      </c>
      <c r="E291" s="131" t="s">
        <v>342</v>
      </c>
      <c r="F291" s="131" t="s">
        <v>343</v>
      </c>
      <c r="I291" s="124"/>
      <c r="J291" s="132">
        <f>BK291</f>
        <v>0</v>
      </c>
      <c r="L291" s="121"/>
      <c r="M291" s="126"/>
      <c r="P291" s="127">
        <f>SUM(P292:P297)</f>
        <v>0</v>
      </c>
      <c r="R291" s="127">
        <f>SUM(R292:R297)</f>
        <v>0</v>
      </c>
      <c r="T291" s="128">
        <f>SUM(T292:T297)</f>
        <v>0</v>
      </c>
      <c r="AR291" s="122" t="s">
        <v>23</v>
      </c>
      <c r="AT291" s="129" t="s">
        <v>81</v>
      </c>
      <c r="AU291" s="129" t="s">
        <v>23</v>
      </c>
      <c r="AY291" s="122" t="s">
        <v>148</v>
      </c>
      <c r="BK291" s="130">
        <f>SUM(BK292:BK297)</f>
        <v>0</v>
      </c>
    </row>
    <row r="292" spans="2:65" s="1" customFormat="1" ht="24.2" customHeight="1">
      <c r="B292" s="34"/>
      <c r="C292" s="133" t="s">
        <v>344</v>
      </c>
      <c r="D292" s="133" t="s">
        <v>150</v>
      </c>
      <c r="E292" s="134" t="s">
        <v>345</v>
      </c>
      <c r="F292" s="135" t="s">
        <v>346</v>
      </c>
      <c r="G292" s="136" t="s">
        <v>153</v>
      </c>
      <c r="H292" s="137">
        <v>118.916</v>
      </c>
      <c r="I292" s="138"/>
      <c r="J292" s="139">
        <f>ROUND(I292*H292,2)</f>
        <v>0</v>
      </c>
      <c r="K292" s="135" t="s">
        <v>154</v>
      </c>
      <c r="L292" s="34"/>
      <c r="M292" s="140" t="s">
        <v>36</v>
      </c>
      <c r="N292" s="141" t="s">
        <v>53</v>
      </c>
      <c r="P292" s="142">
        <f>O292*H292</f>
        <v>0</v>
      </c>
      <c r="Q292" s="142">
        <v>0</v>
      </c>
      <c r="R292" s="142">
        <f>Q292*H292</f>
        <v>0</v>
      </c>
      <c r="S292" s="142">
        <v>0</v>
      </c>
      <c r="T292" s="143">
        <f>S292*H292</f>
        <v>0</v>
      </c>
      <c r="AR292" s="144" t="s">
        <v>155</v>
      </c>
      <c r="AT292" s="144" t="s">
        <v>150</v>
      </c>
      <c r="AU292" s="144" t="s">
        <v>90</v>
      </c>
      <c r="AY292" s="18" t="s">
        <v>148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8" t="s">
        <v>23</v>
      </c>
      <c r="BK292" s="145">
        <f>ROUND(I292*H292,2)</f>
        <v>0</v>
      </c>
      <c r="BL292" s="18" t="s">
        <v>155</v>
      </c>
      <c r="BM292" s="144" t="s">
        <v>347</v>
      </c>
    </row>
    <row r="293" spans="2:65" s="1" customFormat="1" ht="11.25">
      <c r="B293" s="34"/>
      <c r="D293" s="146" t="s">
        <v>157</v>
      </c>
      <c r="F293" s="147" t="s">
        <v>348</v>
      </c>
      <c r="I293" s="148"/>
      <c r="L293" s="34"/>
      <c r="M293" s="149"/>
      <c r="T293" s="55"/>
      <c r="AT293" s="18" t="s">
        <v>157</v>
      </c>
      <c r="AU293" s="18" t="s">
        <v>90</v>
      </c>
    </row>
    <row r="294" spans="2:65" s="12" customFormat="1" ht="11.25">
      <c r="B294" s="150"/>
      <c r="D294" s="151" t="s">
        <v>159</v>
      </c>
      <c r="E294" s="152" t="s">
        <v>36</v>
      </c>
      <c r="F294" s="153" t="s">
        <v>501</v>
      </c>
      <c r="H294" s="152" t="s">
        <v>36</v>
      </c>
      <c r="I294" s="154"/>
      <c r="L294" s="150"/>
      <c r="M294" s="155"/>
      <c r="T294" s="156"/>
      <c r="AT294" s="152" t="s">
        <v>159</v>
      </c>
      <c r="AU294" s="152" t="s">
        <v>90</v>
      </c>
      <c r="AV294" s="12" t="s">
        <v>23</v>
      </c>
      <c r="AW294" s="12" t="s">
        <v>43</v>
      </c>
      <c r="AX294" s="12" t="s">
        <v>82</v>
      </c>
      <c r="AY294" s="152" t="s">
        <v>148</v>
      </c>
    </row>
    <row r="295" spans="2:65" s="12" customFormat="1" ht="11.25">
      <c r="B295" s="150"/>
      <c r="D295" s="151" t="s">
        <v>159</v>
      </c>
      <c r="E295" s="152" t="s">
        <v>36</v>
      </c>
      <c r="F295" s="153" t="s">
        <v>294</v>
      </c>
      <c r="H295" s="152" t="s">
        <v>36</v>
      </c>
      <c r="I295" s="154"/>
      <c r="L295" s="150"/>
      <c r="M295" s="155"/>
      <c r="T295" s="156"/>
      <c r="AT295" s="152" t="s">
        <v>159</v>
      </c>
      <c r="AU295" s="152" t="s">
        <v>90</v>
      </c>
      <c r="AV295" s="12" t="s">
        <v>23</v>
      </c>
      <c r="AW295" s="12" t="s">
        <v>43</v>
      </c>
      <c r="AX295" s="12" t="s">
        <v>82</v>
      </c>
      <c r="AY295" s="152" t="s">
        <v>148</v>
      </c>
    </row>
    <row r="296" spans="2:65" s="13" customFormat="1" ht="11.25">
      <c r="B296" s="157"/>
      <c r="D296" s="151" t="s">
        <v>159</v>
      </c>
      <c r="E296" s="158" t="s">
        <v>36</v>
      </c>
      <c r="F296" s="159" t="s">
        <v>584</v>
      </c>
      <c r="H296" s="160">
        <v>118.916</v>
      </c>
      <c r="I296" s="161"/>
      <c r="L296" s="157"/>
      <c r="M296" s="162"/>
      <c r="T296" s="163"/>
      <c r="AT296" s="158" t="s">
        <v>159</v>
      </c>
      <c r="AU296" s="158" t="s">
        <v>90</v>
      </c>
      <c r="AV296" s="13" t="s">
        <v>90</v>
      </c>
      <c r="AW296" s="13" t="s">
        <v>43</v>
      </c>
      <c r="AX296" s="13" t="s">
        <v>82</v>
      </c>
      <c r="AY296" s="158" t="s">
        <v>148</v>
      </c>
    </row>
    <row r="297" spans="2:65" s="14" customFormat="1" ht="11.25">
      <c r="B297" s="164"/>
      <c r="D297" s="151" t="s">
        <v>159</v>
      </c>
      <c r="E297" s="165" t="s">
        <v>36</v>
      </c>
      <c r="F297" s="166" t="s">
        <v>167</v>
      </c>
      <c r="H297" s="167">
        <v>118.916</v>
      </c>
      <c r="I297" s="168"/>
      <c r="L297" s="164"/>
      <c r="M297" s="169"/>
      <c r="T297" s="170"/>
      <c r="AT297" s="165" t="s">
        <v>159</v>
      </c>
      <c r="AU297" s="165" t="s">
        <v>90</v>
      </c>
      <c r="AV297" s="14" t="s">
        <v>155</v>
      </c>
      <c r="AW297" s="14" t="s">
        <v>43</v>
      </c>
      <c r="AX297" s="14" t="s">
        <v>23</v>
      </c>
      <c r="AY297" s="165" t="s">
        <v>148</v>
      </c>
    </row>
    <row r="298" spans="2:65" s="11" customFormat="1" ht="22.9" customHeight="1">
      <c r="B298" s="121"/>
      <c r="D298" s="122" t="s">
        <v>81</v>
      </c>
      <c r="E298" s="131" t="s">
        <v>351</v>
      </c>
      <c r="F298" s="131" t="s">
        <v>352</v>
      </c>
      <c r="I298" s="124"/>
      <c r="J298" s="132">
        <f>BK298</f>
        <v>0</v>
      </c>
      <c r="L298" s="121"/>
      <c r="M298" s="126"/>
      <c r="P298" s="127">
        <f>SUM(P299:P302)</f>
        <v>0</v>
      </c>
      <c r="R298" s="127">
        <f>SUM(R299:R302)</f>
        <v>0</v>
      </c>
      <c r="T298" s="128">
        <f>SUM(T299:T302)</f>
        <v>0</v>
      </c>
      <c r="AR298" s="122" t="s">
        <v>23</v>
      </c>
      <c r="AT298" s="129" t="s">
        <v>81</v>
      </c>
      <c r="AU298" s="129" t="s">
        <v>23</v>
      </c>
      <c r="AY298" s="122" t="s">
        <v>148</v>
      </c>
      <c r="BK298" s="130">
        <f>SUM(BK299:BK302)</f>
        <v>0</v>
      </c>
    </row>
    <row r="299" spans="2:65" s="1" customFormat="1" ht="24.2" customHeight="1">
      <c r="B299" s="34"/>
      <c r="C299" s="133" t="s">
        <v>353</v>
      </c>
      <c r="D299" s="133" t="s">
        <v>150</v>
      </c>
      <c r="E299" s="134" t="s">
        <v>354</v>
      </c>
      <c r="F299" s="135" t="s">
        <v>355</v>
      </c>
      <c r="G299" s="136" t="s">
        <v>356</v>
      </c>
      <c r="H299" s="137">
        <v>51</v>
      </c>
      <c r="I299" s="138"/>
      <c r="J299" s="139">
        <f>ROUND(I299*H299,2)</f>
        <v>0</v>
      </c>
      <c r="K299" s="135" t="s">
        <v>36</v>
      </c>
      <c r="L299" s="34"/>
      <c r="M299" s="140" t="s">
        <v>36</v>
      </c>
      <c r="N299" s="141" t="s">
        <v>53</v>
      </c>
      <c r="P299" s="142">
        <f>O299*H299</f>
        <v>0</v>
      </c>
      <c r="Q299" s="142">
        <v>0</v>
      </c>
      <c r="R299" s="142">
        <f>Q299*H299</f>
        <v>0</v>
      </c>
      <c r="S299" s="142">
        <v>0</v>
      </c>
      <c r="T299" s="143">
        <f>S299*H299</f>
        <v>0</v>
      </c>
      <c r="AR299" s="144" t="s">
        <v>155</v>
      </c>
      <c r="AT299" s="144" t="s">
        <v>150</v>
      </c>
      <c r="AU299" s="144" t="s">
        <v>90</v>
      </c>
      <c r="AY299" s="18" t="s">
        <v>148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8" t="s">
        <v>23</v>
      </c>
      <c r="BK299" s="145">
        <f>ROUND(I299*H299,2)</f>
        <v>0</v>
      </c>
      <c r="BL299" s="18" t="s">
        <v>155</v>
      </c>
      <c r="BM299" s="144" t="s">
        <v>357</v>
      </c>
    </row>
    <row r="300" spans="2:65" s="13" customFormat="1" ht="11.25">
      <c r="B300" s="157"/>
      <c r="D300" s="151" t="s">
        <v>159</v>
      </c>
      <c r="E300" s="158" t="s">
        <v>36</v>
      </c>
      <c r="F300" s="159" t="s">
        <v>358</v>
      </c>
      <c r="H300" s="160">
        <v>51</v>
      </c>
      <c r="I300" s="161"/>
      <c r="L300" s="157"/>
      <c r="M300" s="162"/>
      <c r="T300" s="163"/>
      <c r="AT300" s="158" t="s">
        <v>159</v>
      </c>
      <c r="AU300" s="158" t="s">
        <v>90</v>
      </c>
      <c r="AV300" s="13" t="s">
        <v>90</v>
      </c>
      <c r="AW300" s="13" t="s">
        <v>43</v>
      </c>
      <c r="AX300" s="13" t="s">
        <v>23</v>
      </c>
      <c r="AY300" s="158" t="s">
        <v>148</v>
      </c>
    </row>
    <row r="301" spans="2:65" s="1" customFormat="1" ht="16.5" customHeight="1">
      <c r="B301" s="34"/>
      <c r="C301" s="133" t="s">
        <v>359</v>
      </c>
      <c r="D301" s="133" t="s">
        <v>150</v>
      </c>
      <c r="E301" s="134" t="s">
        <v>360</v>
      </c>
      <c r="F301" s="135" t="s">
        <v>361</v>
      </c>
      <c r="G301" s="136" t="s">
        <v>362</v>
      </c>
      <c r="H301" s="137">
        <v>1</v>
      </c>
      <c r="I301" s="138"/>
      <c r="J301" s="139">
        <f>ROUND(I301*H301,2)</f>
        <v>0</v>
      </c>
      <c r="K301" s="135" t="s">
        <v>36</v>
      </c>
      <c r="L301" s="34"/>
      <c r="M301" s="140" t="s">
        <v>36</v>
      </c>
      <c r="N301" s="141" t="s">
        <v>53</v>
      </c>
      <c r="P301" s="142">
        <f>O301*H301</f>
        <v>0</v>
      </c>
      <c r="Q301" s="142">
        <v>0</v>
      </c>
      <c r="R301" s="142">
        <f>Q301*H301</f>
        <v>0</v>
      </c>
      <c r="S301" s="142">
        <v>0</v>
      </c>
      <c r="T301" s="143">
        <f>S301*H301</f>
        <v>0</v>
      </c>
      <c r="AR301" s="144" t="s">
        <v>155</v>
      </c>
      <c r="AT301" s="144" t="s">
        <v>150</v>
      </c>
      <c r="AU301" s="144" t="s">
        <v>90</v>
      </c>
      <c r="AY301" s="18" t="s">
        <v>148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8" t="s">
        <v>23</v>
      </c>
      <c r="BK301" s="145">
        <f>ROUND(I301*H301,2)</f>
        <v>0</v>
      </c>
      <c r="BL301" s="18" t="s">
        <v>155</v>
      </c>
      <c r="BM301" s="144" t="s">
        <v>363</v>
      </c>
    </row>
    <row r="302" spans="2:65" s="13" customFormat="1" ht="11.25">
      <c r="B302" s="157"/>
      <c r="D302" s="151" t="s">
        <v>159</v>
      </c>
      <c r="E302" s="158" t="s">
        <v>36</v>
      </c>
      <c r="F302" s="159" t="s">
        <v>23</v>
      </c>
      <c r="H302" s="160">
        <v>1</v>
      </c>
      <c r="I302" s="161"/>
      <c r="L302" s="157"/>
      <c r="M302" s="162"/>
      <c r="T302" s="163"/>
      <c r="AT302" s="158" t="s">
        <v>159</v>
      </c>
      <c r="AU302" s="158" t="s">
        <v>90</v>
      </c>
      <c r="AV302" s="13" t="s">
        <v>90</v>
      </c>
      <c r="AW302" s="13" t="s">
        <v>43</v>
      </c>
      <c r="AX302" s="13" t="s">
        <v>23</v>
      </c>
      <c r="AY302" s="158" t="s">
        <v>148</v>
      </c>
    </row>
    <row r="303" spans="2:65" s="11" customFormat="1" ht="22.9" customHeight="1">
      <c r="B303" s="121"/>
      <c r="D303" s="122" t="s">
        <v>81</v>
      </c>
      <c r="E303" s="131" t="s">
        <v>371</v>
      </c>
      <c r="F303" s="131" t="s">
        <v>372</v>
      </c>
      <c r="I303" s="124"/>
      <c r="J303" s="132">
        <f>BK303</f>
        <v>0</v>
      </c>
      <c r="L303" s="121"/>
      <c r="M303" s="126"/>
      <c r="P303" s="127">
        <f>SUM(P304:P333)</f>
        <v>0</v>
      </c>
      <c r="R303" s="127">
        <f>SUM(R304:R333)</f>
        <v>0</v>
      </c>
      <c r="T303" s="128">
        <f>SUM(T304:T333)</f>
        <v>17.837792</v>
      </c>
      <c r="AR303" s="122" t="s">
        <v>23</v>
      </c>
      <c r="AT303" s="129" t="s">
        <v>81</v>
      </c>
      <c r="AU303" s="129" t="s">
        <v>23</v>
      </c>
      <c r="AY303" s="122" t="s">
        <v>148</v>
      </c>
      <c r="BK303" s="130">
        <f>SUM(BK304:BK333)</f>
        <v>0</v>
      </c>
    </row>
    <row r="304" spans="2:65" s="1" customFormat="1" ht="24.2" customHeight="1">
      <c r="B304" s="34"/>
      <c r="C304" s="133" t="s">
        <v>364</v>
      </c>
      <c r="D304" s="133" t="s">
        <v>150</v>
      </c>
      <c r="E304" s="134" t="s">
        <v>374</v>
      </c>
      <c r="F304" s="135" t="s">
        <v>375</v>
      </c>
      <c r="G304" s="136" t="s">
        <v>153</v>
      </c>
      <c r="H304" s="137">
        <v>284.90600000000001</v>
      </c>
      <c r="I304" s="138"/>
      <c r="J304" s="139">
        <f>ROUND(I304*H304,2)</f>
        <v>0</v>
      </c>
      <c r="K304" s="135" t="s">
        <v>154</v>
      </c>
      <c r="L304" s="34"/>
      <c r="M304" s="140" t="s">
        <v>36</v>
      </c>
      <c r="N304" s="141" t="s">
        <v>53</v>
      </c>
      <c r="P304" s="142">
        <f>O304*H304</f>
        <v>0</v>
      </c>
      <c r="Q304" s="142">
        <v>0</v>
      </c>
      <c r="R304" s="142">
        <f>Q304*H304</f>
        <v>0</v>
      </c>
      <c r="S304" s="142">
        <v>5.8999999999999997E-2</v>
      </c>
      <c r="T304" s="143">
        <f>S304*H304</f>
        <v>16.809453999999999</v>
      </c>
      <c r="AR304" s="144" t="s">
        <v>155</v>
      </c>
      <c r="AT304" s="144" t="s">
        <v>150</v>
      </c>
      <c r="AU304" s="144" t="s">
        <v>90</v>
      </c>
      <c r="AY304" s="18" t="s">
        <v>148</v>
      </c>
      <c r="BE304" s="145">
        <f>IF(N304="základní",J304,0)</f>
        <v>0</v>
      </c>
      <c r="BF304" s="145">
        <f>IF(N304="snížená",J304,0)</f>
        <v>0</v>
      </c>
      <c r="BG304" s="145">
        <f>IF(N304="zákl. přenesená",J304,0)</f>
        <v>0</v>
      </c>
      <c r="BH304" s="145">
        <f>IF(N304="sníž. přenesená",J304,0)</f>
        <v>0</v>
      </c>
      <c r="BI304" s="145">
        <f>IF(N304="nulová",J304,0)</f>
        <v>0</v>
      </c>
      <c r="BJ304" s="18" t="s">
        <v>23</v>
      </c>
      <c r="BK304" s="145">
        <f>ROUND(I304*H304,2)</f>
        <v>0</v>
      </c>
      <c r="BL304" s="18" t="s">
        <v>155</v>
      </c>
      <c r="BM304" s="144" t="s">
        <v>376</v>
      </c>
    </row>
    <row r="305" spans="2:51" s="1" customFormat="1" ht="11.25">
      <c r="B305" s="34"/>
      <c r="D305" s="146" t="s">
        <v>157</v>
      </c>
      <c r="F305" s="147" t="s">
        <v>377</v>
      </c>
      <c r="I305" s="148"/>
      <c r="L305" s="34"/>
      <c r="M305" s="149"/>
      <c r="T305" s="55"/>
      <c r="AT305" s="18" t="s">
        <v>157</v>
      </c>
      <c r="AU305" s="18" t="s">
        <v>90</v>
      </c>
    </row>
    <row r="306" spans="2:51" s="12" customFormat="1" ht="11.25">
      <c r="B306" s="150"/>
      <c r="D306" s="151" t="s">
        <v>159</v>
      </c>
      <c r="E306" s="152" t="s">
        <v>36</v>
      </c>
      <c r="F306" s="153" t="s">
        <v>543</v>
      </c>
      <c r="H306" s="152" t="s">
        <v>36</v>
      </c>
      <c r="I306" s="154"/>
      <c r="L306" s="150"/>
      <c r="M306" s="155"/>
      <c r="T306" s="156"/>
      <c r="AT306" s="152" t="s">
        <v>159</v>
      </c>
      <c r="AU306" s="152" t="s">
        <v>90</v>
      </c>
      <c r="AV306" s="12" t="s">
        <v>23</v>
      </c>
      <c r="AW306" s="12" t="s">
        <v>43</v>
      </c>
      <c r="AX306" s="12" t="s">
        <v>82</v>
      </c>
      <c r="AY306" s="152" t="s">
        <v>148</v>
      </c>
    </row>
    <row r="307" spans="2:51" s="12" customFormat="1" ht="11.25">
      <c r="B307" s="150"/>
      <c r="D307" s="151" t="s">
        <v>159</v>
      </c>
      <c r="E307" s="152" t="s">
        <v>36</v>
      </c>
      <c r="F307" s="153" t="s">
        <v>294</v>
      </c>
      <c r="H307" s="152" t="s">
        <v>36</v>
      </c>
      <c r="I307" s="154"/>
      <c r="L307" s="150"/>
      <c r="M307" s="155"/>
      <c r="T307" s="156"/>
      <c r="AT307" s="152" t="s">
        <v>159</v>
      </c>
      <c r="AU307" s="152" t="s">
        <v>90</v>
      </c>
      <c r="AV307" s="12" t="s">
        <v>23</v>
      </c>
      <c r="AW307" s="12" t="s">
        <v>43</v>
      </c>
      <c r="AX307" s="12" t="s">
        <v>82</v>
      </c>
      <c r="AY307" s="152" t="s">
        <v>148</v>
      </c>
    </row>
    <row r="308" spans="2:51" s="13" customFormat="1" ht="11.25">
      <c r="B308" s="157"/>
      <c r="D308" s="151" t="s">
        <v>159</v>
      </c>
      <c r="E308" s="158" t="s">
        <v>36</v>
      </c>
      <c r="F308" s="159" t="s">
        <v>544</v>
      </c>
      <c r="H308" s="160">
        <v>121.71899999999999</v>
      </c>
      <c r="I308" s="161"/>
      <c r="L308" s="157"/>
      <c r="M308" s="162"/>
      <c r="T308" s="163"/>
      <c r="AT308" s="158" t="s">
        <v>159</v>
      </c>
      <c r="AU308" s="158" t="s">
        <v>90</v>
      </c>
      <c r="AV308" s="13" t="s">
        <v>90</v>
      </c>
      <c r="AW308" s="13" t="s">
        <v>43</v>
      </c>
      <c r="AX308" s="13" t="s">
        <v>82</v>
      </c>
      <c r="AY308" s="158" t="s">
        <v>148</v>
      </c>
    </row>
    <row r="309" spans="2:51" s="15" customFormat="1" ht="11.25">
      <c r="B309" s="181"/>
      <c r="D309" s="151" t="s">
        <v>159</v>
      </c>
      <c r="E309" s="182" t="s">
        <v>36</v>
      </c>
      <c r="F309" s="183" t="s">
        <v>318</v>
      </c>
      <c r="H309" s="184">
        <v>121.71899999999999</v>
      </c>
      <c r="I309" s="185"/>
      <c r="L309" s="181"/>
      <c r="M309" s="186"/>
      <c r="T309" s="187"/>
      <c r="AT309" s="182" t="s">
        <v>159</v>
      </c>
      <c r="AU309" s="182" t="s">
        <v>90</v>
      </c>
      <c r="AV309" s="15" t="s">
        <v>175</v>
      </c>
      <c r="AW309" s="15" t="s">
        <v>43</v>
      </c>
      <c r="AX309" s="15" t="s">
        <v>82</v>
      </c>
      <c r="AY309" s="182" t="s">
        <v>148</v>
      </c>
    </row>
    <row r="310" spans="2:51" s="12" customFormat="1" ht="11.25">
      <c r="B310" s="150"/>
      <c r="D310" s="151" t="s">
        <v>159</v>
      </c>
      <c r="E310" s="152" t="s">
        <v>36</v>
      </c>
      <c r="F310" s="153" t="s">
        <v>256</v>
      </c>
      <c r="H310" s="152" t="s">
        <v>36</v>
      </c>
      <c r="I310" s="154"/>
      <c r="L310" s="150"/>
      <c r="M310" s="155"/>
      <c r="T310" s="156"/>
      <c r="AT310" s="152" t="s">
        <v>159</v>
      </c>
      <c r="AU310" s="152" t="s">
        <v>90</v>
      </c>
      <c r="AV310" s="12" t="s">
        <v>23</v>
      </c>
      <c r="AW310" s="12" t="s">
        <v>43</v>
      </c>
      <c r="AX310" s="12" t="s">
        <v>82</v>
      </c>
      <c r="AY310" s="152" t="s">
        <v>148</v>
      </c>
    </row>
    <row r="311" spans="2:51" s="13" customFormat="1" ht="11.25">
      <c r="B311" s="157"/>
      <c r="D311" s="151" t="s">
        <v>159</v>
      </c>
      <c r="E311" s="158" t="s">
        <v>36</v>
      </c>
      <c r="F311" s="159" t="s">
        <v>545</v>
      </c>
      <c r="H311" s="160">
        <v>6.875</v>
      </c>
      <c r="I311" s="161"/>
      <c r="L311" s="157"/>
      <c r="M311" s="162"/>
      <c r="T311" s="163"/>
      <c r="AT311" s="158" t="s">
        <v>159</v>
      </c>
      <c r="AU311" s="158" t="s">
        <v>90</v>
      </c>
      <c r="AV311" s="13" t="s">
        <v>90</v>
      </c>
      <c r="AW311" s="13" t="s">
        <v>43</v>
      </c>
      <c r="AX311" s="13" t="s">
        <v>82</v>
      </c>
      <c r="AY311" s="158" t="s">
        <v>148</v>
      </c>
    </row>
    <row r="312" spans="2:51" s="13" customFormat="1" ht="11.25">
      <c r="B312" s="157"/>
      <c r="D312" s="151" t="s">
        <v>159</v>
      </c>
      <c r="E312" s="158" t="s">
        <v>36</v>
      </c>
      <c r="F312" s="159" t="s">
        <v>546</v>
      </c>
      <c r="H312" s="160">
        <v>4.2839999999999998</v>
      </c>
      <c r="I312" s="161"/>
      <c r="L312" s="157"/>
      <c r="M312" s="162"/>
      <c r="T312" s="163"/>
      <c r="AT312" s="158" t="s">
        <v>159</v>
      </c>
      <c r="AU312" s="158" t="s">
        <v>90</v>
      </c>
      <c r="AV312" s="13" t="s">
        <v>90</v>
      </c>
      <c r="AW312" s="13" t="s">
        <v>43</v>
      </c>
      <c r="AX312" s="13" t="s">
        <v>82</v>
      </c>
      <c r="AY312" s="158" t="s">
        <v>148</v>
      </c>
    </row>
    <row r="313" spans="2:51" s="13" customFormat="1" ht="11.25">
      <c r="B313" s="157"/>
      <c r="D313" s="151" t="s">
        <v>159</v>
      </c>
      <c r="E313" s="158" t="s">
        <v>36</v>
      </c>
      <c r="F313" s="159" t="s">
        <v>547</v>
      </c>
      <c r="H313" s="160">
        <v>4.758</v>
      </c>
      <c r="I313" s="161"/>
      <c r="L313" s="157"/>
      <c r="M313" s="162"/>
      <c r="T313" s="163"/>
      <c r="AT313" s="158" t="s">
        <v>159</v>
      </c>
      <c r="AU313" s="158" t="s">
        <v>90</v>
      </c>
      <c r="AV313" s="13" t="s">
        <v>90</v>
      </c>
      <c r="AW313" s="13" t="s">
        <v>43</v>
      </c>
      <c r="AX313" s="13" t="s">
        <v>82</v>
      </c>
      <c r="AY313" s="158" t="s">
        <v>148</v>
      </c>
    </row>
    <row r="314" spans="2:51" s="13" customFormat="1" ht="11.25">
      <c r="B314" s="157"/>
      <c r="D314" s="151" t="s">
        <v>159</v>
      </c>
      <c r="E314" s="158" t="s">
        <v>36</v>
      </c>
      <c r="F314" s="159" t="s">
        <v>548</v>
      </c>
      <c r="H314" s="160">
        <v>3.7320000000000002</v>
      </c>
      <c r="I314" s="161"/>
      <c r="L314" s="157"/>
      <c r="M314" s="162"/>
      <c r="T314" s="163"/>
      <c r="AT314" s="158" t="s">
        <v>159</v>
      </c>
      <c r="AU314" s="158" t="s">
        <v>90</v>
      </c>
      <c r="AV314" s="13" t="s">
        <v>90</v>
      </c>
      <c r="AW314" s="13" t="s">
        <v>43</v>
      </c>
      <c r="AX314" s="13" t="s">
        <v>82</v>
      </c>
      <c r="AY314" s="158" t="s">
        <v>148</v>
      </c>
    </row>
    <row r="315" spans="2:51" s="13" customFormat="1" ht="11.25">
      <c r="B315" s="157"/>
      <c r="D315" s="151" t="s">
        <v>159</v>
      </c>
      <c r="E315" s="158" t="s">
        <v>36</v>
      </c>
      <c r="F315" s="159" t="s">
        <v>549</v>
      </c>
      <c r="H315" s="160">
        <v>40.136000000000003</v>
      </c>
      <c r="I315" s="161"/>
      <c r="L315" s="157"/>
      <c r="M315" s="162"/>
      <c r="T315" s="163"/>
      <c r="AT315" s="158" t="s">
        <v>159</v>
      </c>
      <c r="AU315" s="158" t="s">
        <v>90</v>
      </c>
      <c r="AV315" s="13" t="s">
        <v>90</v>
      </c>
      <c r="AW315" s="13" t="s">
        <v>43</v>
      </c>
      <c r="AX315" s="13" t="s">
        <v>82</v>
      </c>
      <c r="AY315" s="158" t="s">
        <v>148</v>
      </c>
    </row>
    <row r="316" spans="2:51" s="13" customFormat="1" ht="11.25">
      <c r="B316" s="157"/>
      <c r="D316" s="151" t="s">
        <v>159</v>
      </c>
      <c r="E316" s="158" t="s">
        <v>36</v>
      </c>
      <c r="F316" s="159" t="s">
        <v>550</v>
      </c>
      <c r="H316" s="160">
        <v>5.25</v>
      </c>
      <c r="I316" s="161"/>
      <c r="L316" s="157"/>
      <c r="M316" s="162"/>
      <c r="T316" s="163"/>
      <c r="AT316" s="158" t="s">
        <v>159</v>
      </c>
      <c r="AU316" s="158" t="s">
        <v>90</v>
      </c>
      <c r="AV316" s="13" t="s">
        <v>90</v>
      </c>
      <c r="AW316" s="13" t="s">
        <v>43</v>
      </c>
      <c r="AX316" s="13" t="s">
        <v>82</v>
      </c>
      <c r="AY316" s="158" t="s">
        <v>148</v>
      </c>
    </row>
    <row r="317" spans="2:51" s="13" customFormat="1" ht="11.25">
      <c r="B317" s="157"/>
      <c r="D317" s="151" t="s">
        <v>159</v>
      </c>
      <c r="E317" s="158" t="s">
        <v>36</v>
      </c>
      <c r="F317" s="159" t="s">
        <v>551</v>
      </c>
      <c r="H317" s="160">
        <v>6.0140000000000002</v>
      </c>
      <c r="I317" s="161"/>
      <c r="L317" s="157"/>
      <c r="M317" s="162"/>
      <c r="T317" s="163"/>
      <c r="AT317" s="158" t="s">
        <v>159</v>
      </c>
      <c r="AU317" s="158" t="s">
        <v>90</v>
      </c>
      <c r="AV317" s="13" t="s">
        <v>90</v>
      </c>
      <c r="AW317" s="13" t="s">
        <v>43</v>
      </c>
      <c r="AX317" s="13" t="s">
        <v>82</v>
      </c>
      <c r="AY317" s="158" t="s">
        <v>148</v>
      </c>
    </row>
    <row r="318" spans="2:51" s="13" customFormat="1" ht="11.25">
      <c r="B318" s="157"/>
      <c r="D318" s="151" t="s">
        <v>159</v>
      </c>
      <c r="E318" s="158" t="s">
        <v>36</v>
      </c>
      <c r="F318" s="159" t="s">
        <v>552</v>
      </c>
      <c r="H318" s="160">
        <v>28.834</v>
      </c>
      <c r="I318" s="161"/>
      <c r="L318" s="157"/>
      <c r="M318" s="162"/>
      <c r="T318" s="163"/>
      <c r="AT318" s="158" t="s">
        <v>159</v>
      </c>
      <c r="AU318" s="158" t="s">
        <v>90</v>
      </c>
      <c r="AV318" s="13" t="s">
        <v>90</v>
      </c>
      <c r="AW318" s="13" t="s">
        <v>43</v>
      </c>
      <c r="AX318" s="13" t="s">
        <v>82</v>
      </c>
      <c r="AY318" s="158" t="s">
        <v>148</v>
      </c>
    </row>
    <row r="319" spans="2:51" s="13" customFormat="1" ht="11.25">
      <c r="B319" s="157"/>
      <c r="D319" s="151" t="s">
        <v>159</v>
      </c>
      <c r="E319" s="158" t="s">
        <v>36</v>
      </c>
      <c r="F319" s="159" t="s">
        <v>553</v>
      </c>
      <c r="H319" s="160">
        <v>35.472000000000001</v>
      </c>
      <c r="I319" s="161"/>
      <c r="L319" s="157"/>
      <c r="M319" s="162"/>
      <c r="T319" s="163"/>
      <c r="AT319" s="158" t="s">
        <v>159</v>
      </c>
      <c r="AU319" s="158" t="s">
        <v>90</v>
      </c>
      <c r="AV319" s="13" t="s">
        <v>90</v>
      </c>
      <c r="AW319" s="13" t="s">
        <v>43</v>
      </c>
      <c r="AX319" s="13" t="s">
        <v>82</v>
      </c>
      <c r="AY319" s="158" t="s">
        <v>148</v>
      </c>
    </row>
    <row r="320" spans="2:51" s="13" customFormat="1" ht="11.25">
      <c r="B320" s="157"/>
      <c r="D320" s="151" t="s">
        <v>159</v>
      </c>
      <c r="E320" s="158" t="s">
        <v>36</v>
      </c>
      <c r="F320" s="159" t="s">
        <v>554</v>
      </c>
      <c r="H320" s="160">
        <v>9.1110000000000007</v>
      </c>
      <c r="I320" s="161"/>
      <c r="L320" s="157"/>
      <c r="M320" s="162"/>
      <c r="T320" s="163"/>
      <c r="AT320" s="158" t="s">
        <v>159</v>
      </c>
      <c r="AU320" s="158" t="s">
        <v>90</v>
      </c>
      <c r="AV320" s="13" t="s">
        <v>90</v>
      </c>
      <c r="AW320" s="13" t="s">
        <v>43</v>
      </c>
      <c r="AX320" s="13" t="s">
        <v>82</v>
      </c>
      <c r="AY320" s="158" t="s">
        <v>148</v>
      </c>
    </row>
    <row r="321" spans="2:65" s="13" customFormat="1" ht="11.25">
      <c r="B321" s="157"/>
      <c r="D321" s="151" t="s">
        <v>159</v>
      </c>
      <c r="E321" s="158" t="s">
        <v>36</v>
      </c>
      <c r="F321" s="159" t="s">
        <v>555</v>
      </c>
      <c r="H321" s="160">
        <v>4.2430000000000003</v>
      </c>
      <c r="I321" s="161"/>
      <c r="L321" s="157"/>
      <c r="M321" s="162"/>
      <c r="T321" s="163"/>
      <c r="AT321" s="158" t="s">
        <v>159</v>
      </c>
      <c r="AU321" s="158" t="s">
        <v>90</v>
      </c>
      <c r="AV321" s="13" t="s">
        <v>90</v>
      </c>
      <c r="AW321" s="13" t="s">
        <v>43</v>
      </c>
      <c r="AX321" s="13" t="s">
        <v>82</v>
      </c>
      <c r="AY321" s="158" t="s">
        <v>148</v>
      </c>
    </row>
    <row r="322" spans="2:65" s="12" customFormat="1" ht="11.25">
      <c r="B322" s="150"/>
      <c r="D322" s="151" t="s">
        <v>159</v>
      </c>
      <c r="E322" s="152" t="s">
        <v>36</v>
      </c>
      <c r="F322" s="153" t="s">
        <v>556</v>
      </c>
      <c r="H322" s="152" t="s">
        <v>36</v>
      </c>
      <c r="I322" s="154"/>
      <c r="L322" s="150"/>
      <c r="M322" s="155"/>
      <c r="T322" s="156"/>
      <c r="AT322" s="152" t="s">
        <v>159</v>
      </c>
      <c r="AU322" s="152" t="s">
        <v>90</v>
      </c>
      <c r="AV322" s="12" t="s">
        <v>23</v>
      </c>
      <c r="AW322" s="12" t="s">
        <v>43</v>
      </c>
      <c r="AX322" s="12" t="s">
        <v>82</v>
      </c>
      <c r="AY322" s="152" t="s">
        <v>148</v>
      </c>
    </row>
    <row r="323" spans="2:65" s="13" customFormat="1" ht="22.5">
      <c r="B323" s="157"/>
      <c r="D323" s="151" t="s">
        <v>159</v>
      </c>
      <c r="E323" s="158" t="s">
        <v>36</v>
      </c>
      <c r="F323" s="159" t="s">
        <v>557</v>
      </c>
      <c r="H323" s="160">
        <v>6.7350000000000003</v>
      </c>
      <c r="I323" s="161"/>
      <c r="L323" s="157"/>
      <c r="M323" s="162"/>
      <c r="T323" s="163"/>
      <c r="AT323" s="158" t="s">
        <v>159</v>
      </c>
      <c r="AU323" s="158" t="s">
        <v>90</v>
      </c>
      <c r="AV323" s="13" t="s">
        <v>90</v>
      </c>
      <c r="AW323" s="13" t="s">
        <v>43</v>
      </c>
      <c r="AX323" s="13" t="s">
        <v>82</v>
      </c>
      <c r="AY323" s="158" t="s">
        <v>148</v>
      </c>
    </row>
    <row r="324" spans="2:65" s="13" customFormat="1" ht="11.25">
      <c r="B324" s="157"/>
      <c r="D324" s="151" t="s">
        <v>159</v>
      </c>
      <c r="E324" s="158" t="s">
        <v>36</v>
      </c>
      <c r="F324" s="159" t="s">
        <v>558</v>
      </c>
      <c r="H324" s="160">
        <v>4.7610000000000001</v>
      </c>
      <c r="I324" s="161"/>
      <c r="L324" s="157"/>
      <c r="M324" s="162"/>
      <c r="T324" s="163"/>
      <c r="AT324" s="158" t="s">
        <v>159</v>
      </c>
      <c r="AU324" s="158" t="s">
        <v>90</v>
      </c>
      <c r="AV324" s="13" t="s">
        <v>90</v>
      </c>
      <c r="AW324" s="13" t="s">
        <v>43</v>
      </c>
      <c r="AX324" s="13" t="s">
        <v>82</v>
      </c>
      <c r="AY324" s="158" t="s">
        <v>148</v>
      </c>
    </row>
    <row r="325" spans="2:65" s="13" customFormat="1" ht="11.25">
      <c r="B325" s="157"/>
      <c r="D325" s="151" t="s">
        <v>159</v>
      </c>
      <c r="E325" s="158" t="s">
        <v>36</v>
      </c>
      <c r="F325" s="159" t="s">
        <v>559</v>
      </c>
      <c r="H325" s="160">
        <v>2.9820000000000002</v>
      </c>
      <c r="I325" s="161"/>
      <c r="L325" s="157"/>
      <c r="M325" s="162"/>
      <c r="T325" s="163"/>
      <c r="AT325" s="158" t="s">
        <v>159</v>
      </c>
      <c r="AU325" s="158" t="s">
        <v>90</v>
      </c>
      <c r="AV325" s="13" t="s">
        <v>90</v>
      </c>
      <c r="AW325" s="13" t="s">
        <v>43</v>
      </c>
      <c r="AX325" s="13" t="s">
        <v>82</v>
      </c>
      <c r="AY325" s="158" t="s">
        <v>148</v>
      </c>
    </row>
    <row r="326" spans="2:65" s="15" customFormat="1" ht="11.25">
      <c r="B326" s="181"/>
      <c r="D326" s="151" t="s">
        <v>159</v>
      </c>
      <c r="E326" s="182" t="s">
        <v>36</v>
      </c>
      <c r="F326" s="183" t="s">
        <v>318</v>
      </c>
      <c r="H326" s="184">
        <v>163.18700000000001</v>
      </c>
      <c r="I326" s="185"/>
      <c r="L326" s="181"/>
      <c r="M326" s="186"/>
      <c r="T326" s="187"/>
      <c r="AT326" s="182" t="s">
        <v>159</v>
      </c>
      <c r="AU326" s="182" t="s">
        <v>90</v>
      </c>
      <c r="AV326" s="15" t="s">
        <v>175</v>
      </c>
      <c r="AW326" s="15" t="s">
        <v>43</v>
      </c>
      <c r="AX326" s="15" t="s">
        <v>82</v>
      </c>
      <c r="AY326" s="182" t="s">
        <v>148</v>
      </c>
    </row>
    <row r="327" spans="2:65" s="14" customFormat="1" ht="11.25">
      <c r="B327" s="164"/>
      <c r="D327" s="151" t="s">
        <v>159</v>
      </c>
      <c r="E327" s="165" t="s">
        <v>36</v>
      </c>
      <c r="F327" s="166" t="s">
        <v>167</v>
      </c>
      <c r="H327" s="167">
        <v>284.90600000000001</v>
      </c>
      <c r="I327" s="168"/>
      <c r="L327" s="164"/>
      <c r="M327" s="169"/>
      <c r="T327" s="170"/>
      <c r="AT327" s="165" t="s">
        <v>159</v>
      </c>
      <c r="AU327" s="165" t="s">
        <v>90</v>
      </c>
      <c r="AV327" s="14" t="s">
        <v>155</v>
      </c>
      <c r="AW327" s="14" t="s">
        <v>43</v>
      </c>
      <c r="AX327" s="14" t="s">
        <v>23</v>
      </c>
      <c r="AY327" s="165" t="s">
        <v>148</v>
      </c>
    </row>
    <row r="328" spans="2:65" s="1" customFormat="1" ht="16.5" customHeight="1">
      <c r="B328" s="34"/>
      <c r="C328" s="133" t="s">
        <v>373</v>
      </c>
      <c r="D328" s="133" t="s">
        <v>150</v>
      </c>
      <c r="E328" s="134" t="s">
        <v>585</v>
      </c>
      <c r="F328" s="135" t="s">
        <v>586</v>
      </c>
      <c r="G328" s="136" t="s">
        <v>153</v>
      </c>
      <c r="H328" s="137">
        <v>16.858000000000001</v>
      </c>
      <c r="I328" s="138"/>
      <c r="J328" s="139">
        <f>ROUND(I328*H328,2)</f>
        <v>0</v>
      </c>
      <c r="K328" s="135" t="s">
        <v>154</v>
      </c>
      <c r="L328" s="34"/>
      <c r="M328" s="140" t="s">
        <v>36</v>
      </c>
      <c r="N328" s="141" t="s">
        <v>53</v>
      </c>
      <c r="P328" s="142">
        <f>O328*H328</f>
        <v>0</v>
      </c>
      <c r="Q328" s="142">
        <v>0</v>
      </c>
      <c r="R328" s="142">
        <f>Q328*H328</f>
        <v>0</v>
      </c>
      <c r="S328" s="142">
        <v>6.0999999999999999E-2</v>
      </c>
      <c r="T328" s="143">
        <f>S328*H328</f>
        <v>1.028338</v>
      </c>
      <c r="AR328" s="144" t="s">
        <v>155</v>
      </c>
      <c r="AT328" s="144" t="s">
        <v>150</v>
      </c>
      <c r="AU328" s="144" t="s">
        <v>90</v>
      </c>
      <c r="AY328" s="18" t="s">
        <v>148</v>
      </c>
      <c r="BE328" s="145">
        <f>IF(N328="základní",J328,0)</f>
        <v>0</v>
      </c>
      <c r="BF328" s="145">
        <f>IF(N328="snížená",J328,0)</f>
        <v>0</v>
      </c>
      <c r="BG328" s="145">
        <f>IF(N328="zákl. přenesená",J328,0)</f>
        <v>0</v>
      </c>
      <c r="BH328" s="145">
        <f>IF(N328="sníž. přenesená",J328,0)</f>
        <v>0</v>
      </c>
      <c r="BI328" s="145">
        <f>IF(N328="nulová",J328,0)</f>
        <v>0</v>
      </c>
      <c r="BJ328" s="18" t="s">
        <v>23</v>
      </c>
      <c r="BK328" s="145">
        <f>ROUND(I328*H328,2)</f>
        <v>0</v>
      </c>
      <c r="BL328" s="18" t="s">
        <v>155</v>
      </c>
      <c r="BM328" s="144" t="s">
        <v>587</v>
      </c>
    </row>
    <row r="329" spans="2:65" s="1" customFormat="1" ht="11.25">
      <c r="B329" s="34"/>
      <c r="D329" s="146" t="s">
        <v>157</v>
      </c>
      <c r="F329" s="147" t="s">
        <v>588</v>
      </c>
      <c r="I329" s="148"/>
      <c r="L329" s="34"/>
      <c r="M329" s="149"/>
      <c r="T329" s="55"/>
      <c r="AT329" s="18" t="s">
        <v>157</v>
      </c>
      <c r="AU329" s="18" t="s">
        <v>90</v>
      </c>
    </row>
    <row r="330" spans="2:65" s="12" customFormat="1" ht="11.25">
      <c r="B330" s="150"/>
      <c r="D330" s="151" t="s">
        <v>159</v>
      </c>
      <c r="E330" s="152" t="s">
        <v>36</v>
      </c>
      <c r="F330" s="153" t="s">
        <v>560</v>
      </c>
      <c r="H330" s="152" t="s">
        <v>36</v>
      </c>
      <c r="I330" s="154"/>
      <c r="L330" s="150"/>
      <c r="M330" s="155"/>
      <c r="T330" s="156"/>
      <c r="AT330" s="152" t="s">
        <v>159</v>
      </c>
      <c r="AU330" s="152" t="s">
        <v>90</v>
      </c>
      <c r="AV330" s="12" t="s">
        <v>23</v>
      </c>
      <c r="AW330" s="12" t="s">
        <v>43</v>
      </c>
      <c r="AX330" s="12" t="s">
        <v>82</v>
      </c>
      <c r="AY330" s="152" t="s">
        <v>148</v>
      </c>
    </row>
    <row r="331" spans="2:65" s="12" customFormat="1" ht="11.25">
      <c r="B331" s="150"/>
      <c r="D331" s="151" t="s">
        <v>159</v>
      </c>
      <c r="E331" s="152" t="s">
        <v>36</v>
      </c>
      <c r="F331" s="153" t="s">
        <v>294</v>
      </c>
      <c r="H331" s="152" t="s">
        <v>36</v>
      </c>
      <c r="I331" s="154"/>
      <c r="L331" s="150"/>
      <c r="M331" s="155"/>
      <c r="T331" s="156"/>
      <c r="AT331" s="152" t="s">
        <v>159</v>
      </c>
      <c r="AU331" s="152" t="s">
        <v>90</v>
      </c>
      <c r="AV331" s="12" t="s">
        <v>23</v>
      </c>
      <c r="AW331" s="12" t="s">
        <v>43</v>
      </c>
      <c r="AX331" s="12" t="s">
        <v>82</v>
      </c>
      <c r="AY331" s="152" t="s">
        <v>148</v>
      </c>
    </row>
    <row r="332" spans="2:65" s="13" customFormat="1" ht="11.25">
      <c r="B332" s="157"/>
      <c r="D332" s="151" t="s">
        <v>159</v>
      </c>
      <c r="E332" s="158" t="s">
        <v>36</v>
      </c>
      <c r="F332" s="159" t="s">
        <v>562</v>
      </c>
      <c r="H332" s="160">
        <v>16.858000000000001</v>
      </c>
      <c r="I332" s="161"/>
      <c r="L332" s="157"/>
      <c r="M332" s="162"/>
      <c r="T332" s="163"/>
      <c r="AT332" s="158" t="s">
        <v>159</v>
      </c>
      <c r="AU332" s="158" t="s">
        <v>90</v>
      </c>
      <c r="AV332" s="13" t="s">
        <v>90</v>
      </c>
      <c r="AW332" s="13" t="s">
        <v>43</v>
      </c>
      <c r="AX332" s="13" t="s">
        <v>82</v>
      </c>
      <c r="AY332" s="158" t="s">
        <v>148</v>
      </c>
    </row>
    <row r="333" spans="2:65" s="14" customFormat="1" ht="11.25">
      <c r="B333" s="164"/>
      <c r="D333" s="151" t="s">
        <v>159</v>
      </c>
      <c r="E333" s="165" t="s">
        <v>36</v>
      </c>
      <c r="F333" s="166" t="s">
        <v>167</v>
      </c>
      <c r="H333" s="167">
        <v>16.858000000000001</v>
      </c>
      <c r="I333" s="168"/>
      <c r="L333" s="164"/>
      <c r="M333" s="169"/>
      <c r="T333" s="170"/>
      <c r="AT333" s="165" t="s">
        <v>159</v>
      </c>
      <c r="AU333" s="165" t="s">
        <v>90</v>
      </c>
      <c r="AV333" s="14" t="s">
        <v>155</v>
      </c>
      <c r="AW333" s="14" t="s">
        <v>43</v>
      </c>
      <c r="AX333" s="14" t="s">
        <v>23</v>
      </c>
      <c r="AY333" s="165" t="s">
        <v>148</v>
      </c>
    </row>
    <row r="334" spans="2:65" s="11" customFormat="1" ht="22.9" customHeight="1">
      <c r="B334" s="121"/>
      <c r="D334" s="122" t="s">
        <v>81</v>
      </c>
      <c r="E334" s="131" t="s">
        <v>381</v>
      </c>
      <c r="F334" s="131" t="s">
        <v>382</v>
      </c>
      <c r="I334" s="124"/>
      <c r="J334" s="132">
        <f>BK334</f>
        <v>0</v>
      </c>
      <c r="L334" s="121"/>
      <c r="M334" s="126"/>
      <c r="P334" s="127">
        <f>SUM(P335:P384)</f>
        <v>0</v>
      </c>
      <c r="R334" s="127">
        <f>SUM(R335:R384)</f>
        <v>18.8659283</v>
      </c>
      <c r="T334" s="128">
        <f>SUM(T335:T384)</f>
        <v>39.504862499999994</v>
      </c>
      <c r="AR334" s="122" t="s">
        <v>23</v>
      </c>
      <c r="AT334" s="129" t="s">
        <v>81</v>
      </c>
      <c r="AU334" s="129" t="s">
        <v>23</v>
      </c>
      <c r="AY334" s="122" t="s">
        <v>148</v>
      </c>
      <c r="BK334" s="130">
        <f>SUM(BK335:BK384)</f>
        <v>0</v>
      </c>
    </row>
    <row r="335" spans="2:65" s="1" customFormat="1" ht="16.5" customHeight="1">
      <c r="B335" s="34"/>
      <c r="C335" s="133" t="s">
        <v>286</v>
      </c>
      <c r="D335" s="133" t="s">
        <v>150</v>
      </c>
      <c r="E335" s="134" t="s">
        <v>383</v>
      </c>
      <c r="F335" s="135" t="s">
        <v>384</v>
      </c>
      <c r="G335" s="136" t="s">
        <v>153</v>
      </c>
      <c r="H335" s="137">
        <v>92.094999999999999</v>
      </c>
      <c r="I335" s="138"/>
      <c r="J335" s="139">
        <f>ROUND(I335*H335,2)</f>
        <v>0</v>
      </c>
      <c r="K335" s="135" t="s">
        <v>154</v>
      </c>
      <c r="L335" s="34"/>
      <c r="M335" s="140" t="s">
        <v>36</v>
      </c>
      <c r="N335" s="141" t="s">
        <v>53</v>
      </c>
      <c r="P335" s="142">
        <f>O335*H335</f>
        <v>0</v>
      </c>
      <c r="Q335" s="142">
        <v>0</v>
      </c>
      <c r="R335" s="142">
        <f>Q335*H335</f>
        <v>0</v>
      </c>
      <c r="S335" s="142">
        <v>0</v>
      </c>
      <c r="T335" s="143">
        <f>S335*H335</f>
        <v>0</v>
      </c>
      <c r="AR335" s="144" t="s">
        <v>155</v>
      </c>
      <c r="AT335" s="144" t="s">
        <v>150</v>
      </c>
      <c r="AU335" s="144" t="s">
        <v>90</v>
      </c>
      <c r="AY335" s="18" t="s">
        <v>148</v>
      </c>
      <c r="BE335" s="145">
        <f>IF(N335="základní",J335,0)</f>
        <v>0</v>
      </c>
      <c r="BF335" s="145">
        <f>IF(N335="snížená",J335,0)</f>
        <v>0</v>
      </c>
      <c r="BG335" s="145">
        <f>IF(N335="zákl. přenesená",J335,0)</f>
        <v>0</v>
      </c>
      <c r="BH335" s="145">
        <f>IF(N335="sníž. přenesená",J335,0)</f>
        <v>0</v>
      </c>
      <c r="BI335" s="145">
        <f>IF(N335="nulová",J335,0)</f>
        <v>0</v>
      </c>
      <c r="BJ335" s="18" t="s">
        <v>23</v>
      </c>
      <c r="BK335" s="145">
        <f>ROUND(I335*H335,2)</f>
        <v>0</v>
      </c>
      <c r="BL335" s="18" t="s">
        <v>155</v>
      </c>
      <c r="BM335" s="144" t="s">
        <v>385</v>
      </c>
    </row>
    <row r="336" spans="2:65" s="1" customFormat="1" ht="11.25">
      <c r="B336" s="34"/>
      <c r="D336" s="146" t="s">
        <v>157</v>
      </c>
      <c r="F336" s="147" t="s">
        <v>386</v>
      </c>
      <c r="I336" s="148"/>
      <c r="L336" s="34"/>
      <c r="M336" s="149"/>
      <c r="T336" s="55"/>
      <c r="AT336" s="18" t="s">
        <v>157</v>
      </c>
      <c r="AU336" s="18" t="s">
        <v>90</v>
      </c>
    </row>
    <row r="337" spans="2:65" s="12" customFormat="1" ht="11.25">
      <c r="B337" s="150"/>
      <c r="D337" s="151" t="s">
        <v>159</v>
      </c>
      <c r="E337" s="152" t="s">
        <v>36</v>
      </c>
      <c r="F337" s="153" t="s">
        <v>501</v>
      </c>
      <c r="H337" s="152" t="s">
        <v>36</v>
      </c>
      <c r="I337" s="154"/>
      <c r="L337" s="150"/>
      <c r="M337" s="155"/>
      <c r="T337" s="156"/>
      <c r="AT337" s="152" t="s">
        <v>159</v>
      </c>
      <c r="AU337" s="152" t="s">
        <v>90</v>
      </c>
      <c r="AV337" s="12" t="s">
        <v>23</v>
      </c>
      <c r="AW337" s="12" t="s">
        <v>43</v>
      </c>
      <c r="AX337" s="12" t="s">
        <v>82</v>
      </c>
      <c r="AY337" s="152" t="s">
        <v>148</v>
      </c>
    </row>
    <row r="338" spans="2:65" s="12" customFormat="1" ht="11.25">
      <c r="B338" s="150"/>
      <c r="D338" s="151" t="s">
        <v>159</v>
      </c>
      <c r="E338" s="152" t="s">
        <v>36</v>
      </c>
      <c r="F338" s="153" t="s">
        <v>387</v>
      </c>
      <c r="H338" s="152" t="s">
        <v>36</v>
      </c>
      <c r="I338" s="154"/>
      <c r="L338" s="150"/>
      <c r="M338" s="155"/>
      <c r="T338" s="156"/>
      <c r="AT338" s="152" t="s">
        <v>159</v>
      </c>
      <c r="AU338" s="152" t="s">
        <v>90</v>
      </c>
      <c r="AV338" s="12" t="s">
        <v>23</v>
      </c>
      <c r="AW338" s="12" t="s">
        <v>43</v>
      </c>
      <c r="AX338" s="12" t="s">
        <v>82</v>
      </c>
      <c r="AY338" s="152" t="s">
        <v>148</v>
      </c>
    </row>
    <row r="339" spans="2:65" s="12" customFormat="1" ht="11.25">
      <c r="B339" s="150"/>
      <c r="D339" s="151" t="s">
        <v>159</v>
      </c>
      <c r="E339" s="152" t="s">
        <v>36</v>
      </c>
      <c r="F339" s="153" t="s">
        <v>540</v>
      </c>
      <c r="H339" s="152" t="s">
        <v>36</v>
      </c>
      <c r="I339" s="154"/>
      <c r="L339" s="150"/>
      <c r="M339" s="155"/>
      <c r="T339" s="156"/>
      <c r="AT339" s="152" t="s">
        <v>159</v>
      </c>
      <c r="AU339" s="152" t="s">
        <v>90</v>
      </c>
      <c r="AV339" s="12" t="s">
        <v>23</v>
      </c>
      <c r="AW339" s="12" t="s">
        <v>43</v>
      </c>
      <c r="AX339" s="12" t="s">
        <v>82</v>
      </c>
      <c r="AY339" s="152" t="s">
        <v>148</v>
      </c>
    </row>
    <row r="340" spans="2:65" s="13" customFormat="1" ht="11.25">
      <c r="B340" s="157"/>
      <c r="D340" s="151" t="s">
        <v>159</v>
      </c>
      <c r="E340" s="158" t="s">
        <v>36</v>
      </c>
      <c r="F340" s="159" t="s">
        <v>589</v>
      </c>
      <c r="H340" s="160">
        <v>92.094999999999999</v>
      </c>
      <c r="I340" s="161"/>
      <c r="L340" s="157"/>
      <c r="M340" s="162"/>
      <c r="T340" s="163"/>
      <c r="AT340" s="158" t="s">
        <v>159</v>
      </c>
      <c r="AU340" s="158" t="s">
        <v>90</v>
      </c>
      <c r="AV340" s="13" t="s">
        <v>90</v>
      </c>
      <c r="AW340" s="13" t="s">
        <v>43</v>
      </c>
      <c r="AX340" s="13" t="s">
        <v>82</v>
      </c>
      <c r="AY340" s="158" t="s">
        <v>148</v>
      </c>
    </row>
    <row r="341" spans="2:65" s="14" customFormat="1" ht="11.25">
      <c r="B341" s="164"/>
      <c r="D341" s="151" t="s">
        <v>159</v>
      </c>
      <c r="E341" s="165" t="s">
        <v>36</v>
      </c>
      <c r="F341" s="166" t="s">
        <v>167</v>
      </c>
      <c r="H341" s="167">
        <v>92.094999999999999</v>
      </c>
      <c r="I341" s="168"/>
      <c r="L341" s="164"/>
      <c r="M341" s="169"/>
      <c r="T341" s="170"/>
      <c r="AT341" s="165" t="s">
        <v>159</v>
      </c>
      <c r="AU341" s="165" t="s">
        <v>90</v>
      </c>
      <c r="AV341" s="14" t="s">
        <v>155</v>
      </c>
      <c r="AW341" s="14" t="s">
        <v>43</v>
      </c>
      <c r="AX341" s="14" t="s">
        <v>23</v>
      </c>
      <c r="AY341" s="165" t="s">
        <v>148</v>
      </c>
    </row>
    <row r="342" spans="2:65" s="1" customFormat="1" ht="24.2" customHeight="1">
      <c r="B342" s="34"/>
      <c r="C342" s="133" t="s">
        <v>389</v>
      </c>
      <c r="D342" s="133" t="s">
        <v>150</v>
      </c>
      <c r="E342" s="134" t="s">
        <v>390</v>
      </c>
      <c r="F342" s="135" t="s">
        <v>391</v>
      </c>
      <c r="G342" s="136" t="s">
        <v>153</v>
      </c>
      <c r="H342" s="137">
        <v>128.79900000000001</v>
      </c>
      <c r="I342" s="138"/>
      <c r="J342" s="139">
        <f>ROUND(I342*H342,2)</f>
        <v>0</v>
      </c>
      <c r="K342" s="135" t="s">
        <v>154</v>
      </c>
      <c r="L342" s="34"/>
      <c r="M342" s="140" t="s">
        <v>36</v>
      </c>
      <c r="N342" s="141" t="s">
        <v>53</v>
      </c>
      <c r="P342" s="142">
        <f>O342*H342</f>
        <v>0</v>
      </c>
      <c r="Q342" s="142">
        <v>0</v>
      </c>
      <c r="R342" s="142">
        <f>Q342*H342</f>
        <v>0</v>
      </c>
      <c r="S342" s="142">
        <v>3.7499999999999999E-2</v>
      </c>
      <c r="T342" s="143">
        <f>S342*H342</f>
        <v>4.8299624999999997</v>
      </c>
      <c r="AR342" s="144" t="s">
        <v>155</v>
      </c>
      <c r="AT342" s="144" t="s">
        <v>150</v>
      </c>
      <c r="AU342" s="144" t="s">
        <v>90</v>
      </c>
      <c r="AY342" s="18" t="s">
        <v>148</v>
      </c>
      <c r="BE342" s="145">
        <f>IF(N342="základní",J342,0)</f>
        <v>0</v>
      </c>
      <c r="BF342" s="145">
        <f>IF(N342="snížená",J342,0)</f>
        <v>0</v>
      </c>
      <c r="BG342" s="145">
        <f>IF(N342="zákl. přenesená",J342,0)</f>
        <v>0</v>
      </c>
      <c r="BH342" s="145">
        <f>IF(N342="sníž. přenesená",J342,0)</f>
        <v>0</v>
      </c>
      <c r="BI342" s="145">
        <f>IF(N342="nulová",J342,0)</f>
        <v>0</v>
      </c>
      <c r="BJ342" s="18" t="s">
        <v>23</v>
      </c>
      <c r="BK342" s="145">
        <f>ROUND(I342*H342,2)</f>
        <v>0</v>
      </c>
      <c r="BL342" s="18" t="s">
        <v>155</v>
      </c>
      <c r="BM342" s="144" t="s">
        <v>392</v>
      </c>
    </row>
    <row r="343" spans="2:65" s="1" customFormat="1" ht="11.25">
      <c r="B343" s="34"/>
      <c r="D343" s="146" t="s">
        <v>157</v>
      </c>
      <c r="F343" s="147" t="s">
        <v>393</v>
      </c>
      <c r="I343" s="148"/>
      <c r="L343" s="34"/>
      <c r="M343" s="149"/>
      <c r="T343" s="55"/>
      <c r="AT343" s="18" t="s">
        <v>157</v>
      </c>
      <c r="AU343" s="18" t="s">
        <v>90</v>
      </c>
    </row>
    <row r="344" spans="2:65" s="12" customFormat="1" ht="11.25">
      <c r="B344" s="150"/>
      <c r="D344" s="151" t="s">
        <v>159</v>
      </c>
      <c r="E344" s="152" t="s">
        <v>36</v>
      </c>
      <c r="F344" s="153" t="s">
        <v>563</v>
      </c>
      <c r="H344" s="152" t="s">
        <v>36</v>
      </c>
      <c r="I344" s="154"/>
      <c r="L344" s="150"/>
      <c r="M344" s="155"/>
      <c r="T344" s="156"/>
      <c r="AT344" s="152" t="s">
        <v>159</v>
      </c>
      <c r="AU344" s="152" t="s">
        <v>90</v>
      </c>
      <c r="AV344" s="12" t="s">
        <v>23</v>
      </c>
      <c r="AW344" s="12" t="s">
        <v>43</v>
      </c>
      <c r="AX344" s="12" t="s">
        <v>82</v>
      </c>
      <c r="AY344" s="152" t="s">
        <v>148</v>
      </c>
    </row>
    <row r="345" spans="2:65" s="12" customFormat="1" ht="11.25">
      <c r="B345" s="150"/>
      <c r="D345" s="151" t="s">
        <v>159</v>
      </c>
      <c r="E345" s="152" t="s">
        <v>36</v>
      </c>
      <c r="F345" s="153" t="s">
        <v>294</v>
      </c>
      <c r="H345" s="152" t="s">
        <v>36</v>
      </c>
      <c r="I345" s="154"/>
      <c r="L345" s="150"/>
      <c r="M345" s="155"/>
      <c r="T345" s="156"/>
      <c r="AT345" s="152" t="s">
        <v>159</v>
      </c>
      <c r="AU345" s="152" t="s">
        <v>90</v>
      </c>
      <c r="AV345" s="12" t="s">
        <v>23</v>
      </c>
      <c r="AW345" s="12" t="s">
        <v>43</v>
      </c>
      <c r="AX345" s="12" t="s">
        <v>82</v>
      </c>
      <c r="AY345" s="152" t="s">
        <v>148</v>
      </c>
    </row>
    <row r="346" spans="2:65" s="13" customFormat="1" ht="11.25">
      <c r="B346" s="157"/>
      <c r="D346" s="151" t="s">
        <v>159</v>
      </c>
      <c r="E346" s="158" t="s">
        <v>36</v>
      </c>
      <c r="F346" s="159" t="s">
        <v>564</v>
      </c>
      <c r="H346" s="160">
        <v>128.79900000000001</v>
      </c>
      <c r="I346" s="161"/>
      <c r="L346" s="157"/>
      <c r="M346" s="162"/>
      <c r="T346" s="163"/>
      <c r="AT346" s="158" t="s">
        <v>159</v>
      </c>
      <c r="AU346" s="158" t="s">
        <v>90</v>
      </c>
      <c r="AV346" s="13" t="s">
        <v>90</v>
      </c>
      <c r="AW346" s="13" t="s">
        <v>43</v>
      </c>
      <c r="AX346" s="13" t="s">
        <v>82</v>
      </c>
      <c r="AY346" s="158" t="s">
        <v>148</v>
      </c>
    </row>
    <row r="347" spans="2:65" s="14" customFormat="1" ht="11.25">
      <c r="B347" s="164"/>
      <c r="D347" s="151" t="s">
        <v>159</v>
      </c>
      <c r="E347" s="165" t="s">
        <v>36</v>
      </c>
      <c r="F347" s="166" t="s">
        <v>167</v>
      </c>
      <c r="H347" s="167">
        <v>128.79900000000001</v>
      </c>
      <c r="I347" s="168"/>
      <c r="L347" s="164"/>
      <c r="M347" s="169"/>
      <c r="T347" s="170"/>
      <c r="AT347" s="165" t="s">
        <v>159</v>
      </c>
      <c r="AU347" s="165" t="s">
        <v>90</v>
      </c>
      <c r="AV347" s="14" t="s">
        <v>155</v>
      </c>
      <c r="AW347" s="14" t="s">
        <v>43</v>
      </c>
      <c r="AX347" s="14" t="s">
        <v>23</v>
      </c>
      <c r="AY347" s="165" t="s">
        <v>148</v>
      </c>
    </row>
    <row r="348" spans="2:65" s="1" customFormat="1" ht="21.75" customHeight="1">
      <c r="B348" s="34"/>
      <c r="C348" s="133" t="s">
        <v>396</v>
      </c>
      <c r="D348" s="133" t="s">
        <v>150</v>
      </c>
      <c r="E348" s="134" t="s">
        <v>397</v>
      </c>
      <c r="F348" s="135" t="s">
        <v>398</v>
      </c>
      <c r="G348" s="136" t="s">
        <v>153</v>
      </c>
      <c r="H348" s="137">
        <v>128.79900000000001</v>
      </c>
      <c r="I348" s="138"/>
      <c r="J348" s="139">
        <f>ROUND(I348*H348,2)</f>
        <v>0</v>
      </c>
      <c r="K348" s="135" t="s">
        <v>154</v>
      </c>
      <c r="L348" s="34"/>
      <c r="M348" s="140" t="s">
        <v>36</v>
      </c>
      <c r="N348" s="141" t="s">
        <v>53</v>
      </c>
      <c r="P348" s="142">
        <f>O348*H348</f>
        <v>0</v>
      </c>
      <c r="Q348" s="142">
        <v>3.7199999999999997E-2</v>
      </c>
      <c r="R348" s="142">
        <f>Q348*H348</f>
        <v>4.7913227999999997</v>
      </c>
      <c r="S348" s="142">
        <v>0</v>
      </c>
      <c r="T348" s="143">
        <f>S348*H348</f>
        <v>0</v>
      </c>
      <c r="AR348" s="144" t="s">
        <v>155</v>
      </c>
      <c r="AT348" s="144" t="s">
        <v>150</v>
      </c>
      <c r="AU348" s="144" t="s">
        <v>90</v>
      </c>
      <c r="AY348" s="18" t="s">
        <v>148</v>
      </c>
      <c r="BE348" s="145">
        <f>IF(N348="základní",J348,0)</f>
        <v>0</v>
      </c>
      <c r="BF348" s="145">
        <f>IF(N348="snížená",J348,0)</f>
        <v>0</v>
      </c>
      <c r="BG348" s="145">
        <f>IF(N348="zákl. přenesená",J348,0)</f>
        <v>0</v>
      </c>
      <c r="BH348" s="145">
        <f>IF(N348="sníž. přenesená",J348,0)</f>
        <v>0</v>
      </c>
      <c r="BI348" s="145">
        <f>IF(N348="nulová",J348,0)</f>
        <v>0</v>
      </c>
      <c r="BJ348" s="18" t="s">
        <v>23</v>
      </c>
      <c r="BK348" s="145">
        <f>ROUND(I348*H348,2)</f>
        <v>0</v>
      </c>
      <c r="BL348" s="18" t="s">
        <v>155</v>
      </c>
      <c r="BM348" s="144" t="s">
        <v>399</v>
      </c>
    </row>
    <row r="349" spans="2:65" s="1" customFormat="1" ht="11.25">
      <c r="B349" s="34"/>
      <c r="D349" s="146" t="s">
        <v>157</v>
      </c>
      <c r="F349" s="147" t="s">
        <v>400</v>
      </c>
      <c r="I349" s="148"/>
      <c r="L349" s="34"/>
      <c r="M349" s="149"/>
      <c r="T349" s="55"/>
      <c r="AT349" s="18" t="s">
        <v>157</v>
      </c>
      <c r="AU349" s="18" t="s">
        <v>90</v>
      </c>
    </row>
    <row r="350" spans="2:65" s="12" customFormat="1" ht="11.25">
      <c r="B350" s="150"/>
      <c r="D350" s="151" t="s">
        <v>159</v>
      </c>
      <c r="E350" s="152" t="s">
        <v>36</v>
      </c>
      <c r="F350" s="153" t="s">
        <v>401</v>
      </c>
      <c r="H350" s="152" t="s">
        <v>36</v>
      </c>
      <c r="I350" s="154"/>
      <c r="L350" s="150"/>
      <c r="M350" s="155"/>
      <c r="T350" s="156"/>
      <c r="AT350" s="152" t="s">
        <v>159</v>
      </c>
      <c r="AU350" s="152" t="s">
        <v>90</v>
      </c>
      <c r="AV350" s="12" t="s">
        <v>23</v>
      </c>
      <c r="AW350" s="12" t="s">
        <v>43</v>
      </c>
      <c r="AX350" s="12" t="s">
        <v>82</v>
      </c>
      <c r="AY350" s="152" t="s">
        <v>148</v>
      </c>
    </row>
    <row r="351" spans="2:65" s="13" customFormat="1" ht="11.25">
      <c r="B351" s="157"/>
      <c r="D351" s="151" t="s">
        <v>159</v>
      </c>
      <c r="E351" s="158" t="s">
        <v>36</v>
      </c>
      <c r="F351" s="159" t="s">
        <v>590</v>
      </c>
      <c r="H351" s="160">
        <v>128.79900000000001</v>
      </c>
      <c r="I351" s="161"/>
      <c r="L351" s="157"/>
      <c r="M351" s="162"/>
      <c r="T351" s="163"/>
      <c r="AT351" s="158" t="s">
        <v>159</v>
      </c>
      <c r="AU351" s="158" t="s">
        <v>90</v>
      </c>
      <c r="AV351" s="13" t="s">
        <v>90</v>
      </c>
      <c r="AW351" s="13" t="s">
        <v>43</v>
      </c>
      <c r="AX351" s="13" t="s">
        <v>23</v>
      </c>
      <c r="AY351" s="158" t="s">
        <v>148</v>
      </c>
    </row>
    <row r="352" spans="2:65" s="1" customFormat="1" ht="16.5" customHeight="1">
      <c r="B352" s="34"/>
      <c r="C352" s="133" t="s">
        <v>403</v>
      </c>
      <c r="D352" s="133" t="s">
        <v>150</v>
      </c>
      <c r="E352" s="134" t="s">
        <v>404</v>
      </c>
      <c r="F352" s="135" t="s">
        <v>591</v>
      </c>
      <c r="G352" s="136" t="s">
        <v>170</v>
      </c>
      <c r="H352" s="137">
        <v>1.5089999999999999</v>
      </c>
      <c r="I352" s="138"/>
      <c r="J352" s="139">
        <f>ROUND(I352*H352,2)</f>
        <v>0</v>
      </c>
      <c r="K352" s="135" t="s">
        <v>36</v>
      </c>
      <c r="L352" s="34"/>
      <c r="M352" s="140" t="s">
        <v>36</v>
      </c>
      <c r="N352" s="141" t="s">
        <v>53</v>
      </c>
      <c r="P352" s="142">
        <f>O352*H352</f>
        <v>0</v>
      </c>
      <c r="Q352" s="142">
        <v>0.50375000000000003</v>
      </c>
      <c r="R352" s="142">
        <f>Q352*H352</f>
        <v>0.76015874999999999</v>
      </c>
      <c r="S352" s="142">
        <v>1.95</v>
      </c>
      <c r="T352" s="143">
        <f>S352*H352</f>
        <v>2.9425499999999998</v>
      </c>
      <c r="AR352" s="144" t="s">
        <v>155</v>
      </c>
      <c r="AT352" s="144" t="s">
        <v>150</v>
      </c>
      <c r="AU352" s="144" t="s">
        <v>90</v>
      </c>
      <c r="AY352" s="18" t="s">
        <v>148</v>
      </c>
      <c r="BE352" s="145">
        <f>IF(N352="základní",J352,0)</f>
        <v>0</v>
      </c>
      <c r="BF352" s="145">
        <f>IF(N352="snížená",J352,0)</f>
        <v>0</v>
      </c>
      <c r="BG352" s="145">
        <f>IF(N352="zákl. přenesená",J352,0)</f>
        <v>0</v>
      </c>
      <c r="BH352" s="145">
        <f>IF(N352="sníž. přenesená",J352,0)</f>
        <v>0</v>
      </c>
      <c r="BI352" s="145">
        <f>IF(N352="nulová",J352,0)</f>
        <v>0</v>
      </c>
      <c r="BJ352" s="18" t="s">
        <v>23</v>
      </c>
      <c r="BK352" s="145">
        <f>ROUND(I352*H352,2)</f>
        <v>0</v>
      </c>
      <c r="BL352" s="18" t="s">
        <v>155</v>
      </c>
      <c r="BM352" s="144" t="s">
        <v>406</v>
      </c>
    </row>
    <row r="353" spans="2:65" s="12" customFormat="1" ht="11.25">
      <c r="B353" s="150"/>
      <c r="D353" s="151" t="s">
        <v>159</v>
      </c>
      <c r="E353" s="152" t="s">
        <v>36</v>
      </c>
      <c r="F353" s="153" t="s">
        <v>501</v>
      </c>
      <c r="H353" s="152" t="s">
        <v>36</v>
      </c>
      <c r="I353" s="154"/>
      <c r="L353" s="150"/>
      <c r="M353" s="155"/>
      <c r="T353" s="156"/>
      <c r="AT353" s="152" t="s">
        <v>159</v>
      </c>
      <c r="AU353" s="152" t="s">
        <v>90</v>
      </c>
      <c r="AV353" s="12" t="s">
        <v>23</v>
      </c>
      <c r="AW353" s="12" t="s">
        <v>43</v>
      </c>
      <c r="AX353" s="12" t="s">
        <v>82</v>
      </c>
      <c r="AY353" s="152" t="s">
        <v>148</v>
      </c>
    </row>
    <row r="354" spans="2:65" s="12" customFormat="1" ht="11.25">
      <c r="B354" s="150"/>
      <c r="D354" s="151" t="s">
        <v>159</v>
      </c>
      <c r="E354" s="152" t="s">
        <v>36</v>
      </c>
      <c r="F354" s="153" t="s">
        <v>407</v>
      </c>
      <c r="H354" s="152" t="s">
        <v>36</v>
      </c>
      <c r="I354" s="154"/>
      <c r="L354" s="150"/>
      <c r="M354" s="155"/>
      <c r="T354" s="156"/>
      <c r="AT354" s="152" t="s">
        <v>159</v>
      </c>
      <c r="AU354" s="152" t="s">
        <v>90</v>
      </c>
      <c r="AV354" s="12" t="s">
        <v>23</v>
      </c>
      <c r="AW354" s="12" t="s">
        <v>43</v>
      </c>
      <c r="AX354" s="12" t="s">
        <v>82</v>
      </c>
      <c r="AY354" s="152" t="s">
        <v>148</v>
      </c>
    </row>
    <row r="355" spans="2:65" s="13" customFormat="1" ht="11.25">
      <c r="B355" s="157"/>
      <c r="D355" s="151" t="s">
        <v>159</v>
      </c>
      <c r="E355" s="158" t="s">
        <v>36</v>
      </c>
      <c r="F355" s="159" t="s">
        <v>592</v>
      </c>
      <c r="H355" s="160">
        <v>1.5089999999999999</v>
      </c>
      <c r="I355" s="161"/>
      <c r="L355" s="157"/>
      <c r="M355" s="162"/>
      <c r="T355" s="163"/>
      <c r="AT355" s="158" t="s">
        <v>159</v>
      </c>
      <c r="AU355" s="158" t="s">
        <v>90</v>
      </c>
      <c r="AV355" s="13" t="s">
        <v>90</v>
      </c>
      <c r="AW355" s="13" t="s">
        <v>43</v>
      </c>
      <c r="AX355" s="13" t="s">
        <v>82</v>
      </c>
      <c r="AY355" s="158" t="s">
        <v>148</v>
      </c>
    </row>
    <row r="356" spans="2:65" s="14" customFormat="1" ht="11.25">
      <c r="B356" s="164"/>
      <c r="D356" s="151" t="s">
        <v>159</v>
      </c>
      <c r="E356" s="165" t="s">
        <v>36</v>
      </c>
      <c r="F356" s="166" t="s">
        <v>167</v>
      </c>
      <c r="H356" s="167">
        <v>1.5089999999999999</v>
      </c>
      <c r="I356" s="168"/>
      <c r="L356" s="164"/>
      <c r="M356" s="169"/>
      <c r="T356" s="170"/>
      <c r="AT356" s="165" t="s">
        <v>159</v>
      </c>
      <c r="AU356" s="165" t="s">
        <v>90</v>
      </c>
      <c r="AV356" s="14" t="s">
        <v>155</v>
      </c>
      <c r="AW356" s="14" t="s">
        <v>43</v>
      </c>
      <c r="AX356" s="14" t="s">
        <v>23</v>
      </c>
      <c r="AY356" s="165" t="s">
        <v>148</v>
      </c>
    </row>
    <row r="357" spans="2:65" s="1" customFormat="1" ht="24.2" customHeight="1">
      <c r="B357" s="34"/>
      <c r="C357" s="133" t="s">
        <v>410</v>
      </c>
      <c r="D357" s="133" t="s">
        <v>150</v>
      </c>
      <c r="E357" s="134" t="s">
        <v>411</v>
      </c>
      <c r="F357" s="135" t="s">
        <v>412</v>
      </c>
      <c r="G357" s="136" t="s">
        <v>170</v>
      </c>
      <c r="H357" s="137">
        <v>13.456</v>
      </c>
      <c r="I357" s="138"/>
      <c r="J357" s="139">
        <f>ROUND(I357*H357,2)</f>
        <v>0</v>
      </c>
      <c r="K357" s="135" t="s">
        <v>36</v>
      </c>
      <c r="L357" s="34"/>
      <c r="M357" s="140" t="s">
        <v>36</v>
      </c>
      <c r="N357" s="141" t="s">
        <v>53</v>
      </c>
      <c r="P357" s="142">
        <f>O357*H357</f>
        <v>0</v>
      </c>
      <c r="Q357" s="142">
        <v>0.50375000000000003</v>
      </c>
      <c r="R357" s="142">
        <f>Q357*H357</f>
        <v>6.7784599999999999</v>
      </c>
      <c r="S357" s="142">
        <v>1.95</v>
      </c>
      <c r="T357" s="143">
        <f>S357*H357</f>
        <v>26.239199999999997</v>
      </c>
      <c r="AR357" s="144" t="s">
        <v>155</v>
      </c>
      <c r="AT357" s="144" t="s">
        <v>150</v>
      </c>
      <c r="AU357" s="144" t="s">
        <v>90</v>
      </c>
      <c r="AY357" s="18" t="s">
        <v>148</v>
      </c>
      <c r="BE357" s="145">
        <f>IF(N357="základní",J357,0)</f>
        <v>0</v>
      </c>
      <c r="BF357" s="145">
        <f>IF(N357="snížená",J357,0)</f>
        <v>0</v>
      </c>
      <c r="BG357" s="145">
        <f>IF(N357="zákl. přenesená",J357,0)</f>
        <v>0</v>
      </c>
      <c r="BH357" s="145">
        <f>IF(N357="sníž. přenesená",J357,0)</f>
        <v>0</v>
      </c>
      <c r="BI357" s="145">
        <f>IF(N357="nulová",J357,0)</f>
        <v>0</v>
      </c>
      <c r="BJ357" s="18" t="s">
        <v>23</v>
      </c>
      <c r="BK357" s="145">
        <f>ROUND(I357*H357,2)</f>
        <v>0</v>
      </c>
      <c r="BL357" s="18" t="s">
        <v>155</v>
      </c>
      <c r="BM357" s="144" t="s">
        <v>413</v>
      </c>
    </row>
    <row r="358" spans="2:65" s="12" customFormat="1" ht="11.25">
      <c r="B358" s="150"/>
      <c r="D358" s="151" t="s">
        <v>159</v>
      </c>
      <c r="E358" s="152" t="s">
        <v>36</v>
      </c>
      <c r="F358" s="153" t="s">
        <v>501</v>
      </c>
      <c r="H358" s="152" t="s">
        <v>36</v>
      </c>
      <c r="I358" s="154"/>
      <c r="L358" s="150"/>
      <c r="M358" s="155"/>
      <c r="T358" s="156"/>
      <c r="AT358" s="152" t="s">
        <v>159</v>
      </c>
      <c r="AU358" s="152" t="s">
        <v>90</v>
      </c>
      <c r="AV358" s="12" t="s">
        <v>23</v>
      </c>
      <c r="AW358" s="12" t="s">
        <v>43</v>
      </c>
      <c r="AX358" s="12" t="s">
        <v>82</v>
      </c>
      <c r="AY358" s="152" t="s">
        <v>148</v>
      </c>
    </row>
    <row r="359" spans="2:65" s="12" customFormat="1" ht="11.25">
      <c r="B359" s="150"/>
      <c r="D359" s="151" t="s">
        <v>159</v>
      </c>
      <c r="E359" s="152" t="s">
        <v>36</v>
      </c>
      <c r="F359" s="153" t="s">
        <v>414</v>
      </c>
      <c r="H359" s="152" t="s">
        <v>36</v>
      </c>
      <c r="I359" s="154"/>
      <c r="L359" s="150"/>
      <c r="M359" s="155"/>
      <c r="T359" s="156"/>
      <c r="AT359" s="152" t="s">
        <v>159</v>
      </c>
      <c r="AU359" s="152" t="s">
        <v>90</v>
      </c>
      <c r="AV359" s="12" t="s">
        <v>23</v>
      </c>
      <c r="AW359" s="12" t="s">
        <v>43</v>
      </c>
      <c r="AX359" s="12" t="s">
        <v>82</v>
      </c>
      <c r="AY359" s="152" t="s">
        <v>148</v>
      </c>
    </row>
    <row r="360" spans="2:65" s="13" customFormat="1" ht="11.25">
      <c r="B360" s="157"/>
      <c r="D360" s="151" t="s">
        <v>159</v>
      </c>
      <c r="E360" s="158" t="s">
        <v>36</v>
      </c>
      <c r="F360" s="159" t="s">
        <v>593</v>
      </c>
      <c r="H360" s="160">
        <v>7.97</v>
      </c>
      <c r="I360" s="161"/>
      <c r="L360" s="157"/>
      <c r="M360" s="162"/>
      <c r="T360" s="163"/>
      <c r="AT360" s="158" t="s">
        <v>159</v>
      </c>
      <c r="AU360" s="158" t="s">
        <v>90</v>
      </c>
      <c r="AV360" s="13" t="s">
        <v>90</v>
      </c>
      <c r="AW360" s="13" t="s">
        <v>43</v>
      </c>
      <c r="AX360" s="13" t="s">
        <v>82</v>
      </c>
      <c r="AY360" s="158" t="s">
        <v>148</v>
      </c>
    </row>
    <row r="361" spans="2:65" s="13" customFormat="1" ht="11.25">
      <c r="B361" s="157"/>
      <c r="D361" s="151" t="s">
        <v>159</v>
      </c>
      <c r="E361" s="158" t="s">
        <v>36</v>
      </c>
      <c r="F361" s="159" t="s">
        <v>594</v>
      </c>
      <c r="H361" s="160">
        <v>0.92300000000000004</v>
      </c>
      <c r="I361" s="161"/>
      <c r="L361" s="157"/>
      <c r="M361" s="162"/>
      <c r="T361" s="163"/>
      <c r="AT361" s="158" t="s">
        <v>159</v>
      </c>
      <c r="AU361" s="158" t="s">
        <v>90</v>
      </c>
      <c r="AV361" s="13" t="s">
        <v>90</v>
      </c>
      <c r="AW361" s="13" t="s">
        <v>43</v>
      </c>
      <c r="AX361" s="13" t="s">
        <v>82</v>
      </c>
      <c r="AY361" s="158" t="s">
        <v>148</v>
      </c>
    </row>
    <row r="362" spans="2:65" s="12" customFormat="1" ht="11.25">
      <c r="B362" s="150"/>
      <c r="D362" s="151" t="s">
        <v>159</v>
      </c>
      <c r="E362" s="152" t="s">
        <v>36</v>
      </c>
      <c r="F362" s="153" t="s">
        <v>538</v>
      </c>
      <c r="H362" s="152" t="s">
        <v>36</v>
      </c>
      <c r="I362" s="154"/>
      <c r="L362" s="150"/>
      <c r="M362" s="155"/>
      <c r="T362" s="156"/>
      <c r="AT362" s="152" t="s">
        <v>159</v>
      </c>
      <c r="AU362" s="152" t="s">
        <v>90</v>
      </c>
      <c r="AV362" s="12" t="s">
        <v>23</v>
      </c>
      <c r="AW362" s="12" t="s">
        <v>43</v>
      </c>
      <c r="AX362" s="12" t="s">
        <v>82</v>
      </c>
      <c r="AY362" s="152" t="s">
        <v>148</v>
      </c>
    </row>
    <row r="363" spans="2:65" s="13" customFormat="1" ht="22.5">
      <c r="B363" s="157"/>
      <c r="D363" s="151" t="s">
        <v>159</v>
      </c>
      <c r="E363" s="158" t="s">
        <v>36</v>
      </c>
      <c r="F363" s="159" t="s">
        <v>595</v>
      </c>
      <c r="H363" s="160">
        <v>1.2689999999999999</v>
      </c>
      <c r="I363" s="161"/>
      <c r="L363" s="157"/>
      <c r="M363" s="162"/>
      <c r="T363" s="163"/>
      <c r="AT363" s="158" t="s">
        <v>159</v>
      </c>
      <c r="AU363" s="158" t="s">
        <v>90</v>
      </c>
      <c r="AV363" s="13" t="s">
        <v>90</v>
      </c>
      <c r="AW363" s="13" t="s">
        <v>43</v>
      </c>
      <c r="AX363" s="13" t="s">
        <v>82</v>
      </c>
      <c r="AY363" s="158" t="s">
        <v>148</v>
      </c>
    </row>
    <row r="364" spans="2:65" s="15" customFormat="1" ht="11.25">
      <c r="B364" s="181"/>
      <c r="D364" s="151" t="s">
        <v>159</v>
      </c>
      <c r="E364" s="182" t="s">
        <v>36</v>
      </c>
      <c r="F364" s="183" t="s">
        <v>318</v>
      </c>
      <c r="H364" s="184">
        <v>10.162000000000001</v>
      </c>
      <c r="I364" s="185"/>
      <c r="L364" s="181"/>
      <c r="M364" s="186"/>
      <c r="T364" s="187"/>
      <c r="AT364" s="182" t="s">
        <v>159</v>
      </c>
      <c r="AU364" s="182" t="s">
        <v>90</v>
      </c>
      <c r="AV364" s="15" t="s">
        <v>175</v>
      </c>
      <c r="AW364" s="15" t="s">
        <v>43</v>
      </c>
      <c r="AX364" s="15" t="s">
        <v>82</v>
      </c>
      <c r="AY364" s="182" t="s">
        <v>148</v>
      </c>
    </row>
    <row r="365" spans="2:65" s="12" customFormat="1" ht="11.25">
      <c r="B365" s="150"/>
      <c r="D365" s="151" t="s">
        <v>159</v>
      </c>
      <c r="E365" s="152" t="s">
        <v>36</v>
      </c>
      <c r="F365" s="153" t="s">
        <v>296</v>
      </c>
      <c r="H365" s="152" t="s">
        <v>36</v>
      </c>
      <c r="I365" s="154"/>
      <c r="L365" s="150"/>
      <c r="M365" s="155"/>
      <c r="T365" s="156"/>
      <c r="AT365" s="152" t="s">
        <v>159</v>
      </c>
      <c r="AU365" s="152" t="s">
        <v>90</v>
      </c>
      <c r="AV365" s="12" t="s">
        <v>23</v>
      </c>
      <c r="AW365" s="12" t="s">
        <v>43</v>
      </c>
      <c r="AX365" s="12" t="s">
        <v>82</v>
      </c>
      <c r="AY365" s="152" t="s">
        <v>148</v>
      </c>
    </row>
    <row r="366" spans="2:65" s="12" customFormat="1" ht="11.25">
      <c r="B366" s="150"/>
      <c r="D366" s="151" t="s">
        <v>159</v>
      </c>
      <c r="E366" s="152" t="s">
        <v>36</v>
      </c>
      <c r="F366" s="153" t="s">
        <v>294</v>
      </c>
      <c r="H366" s="152" t="s">
        <v>36</v>
      </c>
      <c r="I366" s="154"/>
      <c r="L366" s="150"/>
      <c r="M366" s="155"/>
      <c r="T366" s="156"/>
      <c r="AT366" s="152" t="s">
        <v>159</v>
      </c>
      <c r="AU366" s="152" t="s">
        <v>90</v>
      </c>
      <c r="AV366" s="12" t="s">
        <v>23</v>
      </c>
      <c r="AW366" s="12" t="s">
        <v>43</v>
      </c>
      <c r="AX366" s="12" t="s">
        <v>82</v>
      </c>
      <c r="AY366" s="152" t="s">
        <v>148</v>
      </c>
    </row>
    <row r="367" spans="2:65" s="13" customFormat="1" ht="11.25">
      <c r="B367" s="157"/>
      <c r="D367" s="151" t="s">
        <v>159</v>
      </c>
      <c r="E367" s="158" t="s">
        <v>36</v>
      </c>
      <c r="F367" s="159" t="s">
        <v>596</v>
      </c>
      <c r="H367" s="160">
        <v>3.294</v>
      </c>
      <c r="I367" s="161"/>
      <c r="L367" s="157"/>
      <c r="M367" s="162"/>
      <c r="T367" s="163"/>
      <c r="AT367" s="158" t="s">
        <v>159</v>
      </c>
      <c r="AU367" s="158" t="s">
        <v>90</v>
      </c>
      <c r="AV367" s="13" t="s">
        <v>90</v>
      </c>
      <c r="AW367" s="13" t="s">
        <v>43</v>
      </c>
      <c r="AX367" s="13" t="s">
        <v>82</v>
      </c>
      <c r="AY367" s="158" t="s">
        <v>148</v>
      </c>
    </row>
    <row r="368" spans="2:65" s="15" customFormat="1" ht="11.25">
      <c r="B368" s="181"/>
      <c r="D368" s="151" t="s">
        <v>159</v>
      </c>
      <c r="E368" s="182" t="s">
        <v>36</v>
      </c>
      <c r="F368" s="183" t="s">
        <v>318</v>
      </c>
      <c r="H368" s="184">
        <v>3.294</v>
      </c>
      <c r="I368" s="185"/>
      <c r="L368" s="181"/>
      <c r="M368" s="186"/>
      <c r="T368" s="187"/>
      <c r="AT368" s="182" t="s">
        <v>159</v>
      </c>
      <c r="AU368" s="182" t="s">
        <v>90</v>
      </c>
      <c r="AV368" s="15" t="s">
        <v>175</v>
      </c>
      <c r="AW368" s="15" t="s">
        <v>43</v>
      </c>
      <c r="AX368" s="15" t="s">
        <v>82</v>
      </c>
      <c r="AY368" s="182" t="s">
        <v>148</v>
      </c>
    </row>
    <row r="369" spans="2:65" s="14" customFormat="1" ht="11.25">
      <c r="B369" s="164"/>
      <c r="D369" s="151" t="s">
        <v>159</v>
      </c>
      <c r="E369" s="165" t="s">
        <v>36</v>
      </c>
      <c r="F369" s="166" t="s">
        <v>167</v>
      </c>
      <c r="H369" s="167">
        <v>13.456</v>
      </c>
      <c r="I369" s="168"/>
      <c r="L369" s="164"/>
      <c r="M369" s="169"/>
      <c r="T369" s="170"/>
      <c r="AT369" s="165" t="s">
        <v>159</v>
      </c>
      <c r="AU369" s="165" t="s">
        <v>90</v>
      </c>
      <c r="AV369" s="14" t="s">
        <v>155</v>
      </c>
      <c r="AW369" s="14" t="s">
        <v>43</v>
      </c>
      <c r="AX369" s="14" t="s">
        <v>23</v>
      </c>
      <c r="AY369" s="165" t="s">
        <v>148</v>
      </c>
    </row>
    <row r="370" spans="2:65" s="1" customFormat="1" ht="16.5" customHeight="1">
      <c r="B370" s="34"/>
      <c r="C370" s="171" t="s">
        <v>416</v>
      </c>
      <c r="D370" s="171" t="s">
        <v>238</v>
      </c>
      <c r="E370" s="172" t="s">
        <v>417</v>
      </c>
      <c r="F370" s="173" t="s">
        <v>418</v>
      </c>
      <c r="G370" s="174" t="s">
        <v>367</v>
      </c>
      <c r="H370" s="175">
        <v>1248.03</v>
      </c>
      <c r="I370" s="176"/>
      <c r="J370" s="177">
        <f>ROUND(I370*H370,2)</f>
        <v>0</v>
      </c>
      <c r="K370" s="173" t="s">
        <v>154</v>
      </c>
      <c r="L370" s="178"/>
      <c r="M370" s="179" t="s">
        <v>36</v>
      </c>
      <c r="N370" s="180" t="s">
        <v>53</v>
      </c>
      <c r="P370" s="142">
        <f>O370*H370</f>
        <v>0</v>
      </c>
      <c r="Q370" s="142">
        <v>4.1000000000000003E-3</v>
      </c>
      <c r="R370" s="142">
        <f>Q370*H370</f>
        <v>5.1169229999999999</v>
      </c>
      <c r="S370" s="142">
        <v>0</v>
      </c>
      <c r="T370" s="143">
        <f>S370*H370</f>
        <v>0</v>
      </c>
      <c r="AR370" s="144" t="s">
        <v>210</v>
      </c>
      <c r="AT370" s="144" t="s">
        <v>238</v>
      </c>
      <c r="AU370" s="144" t="s">
        <v>90</v>
      </c>
      <c r="AY370" s="18" t="s">
        <v>148</v>
      </c>
      <c r="BE370" s="145">
        <f>IF(N370="základní",J370,0)</f>
        <v>0</v>
      </c>
      <c r="BF370" s="145">
        <f>IF(N370="snížená",J370,0)</f>
        <v>0</v>
      </c>
      <c r="BG370" s="145">
        <f>IF(N370="zákl. přenesená",J370,0)</f>
        <v>0</v>
      </c>
      <c r="BH370" s="145">
        <f>IF(N370="sníž. přenesená",J370,0)</f>
        <v>0</v>
      </c>
      <c r="BI370" s="145">
        <f>IF(N370="nulová",J370,0)</f>
        <v>0</v>
      </c>
      <c r="BJ370" s="18" t="s">
        <v>23</v>
      </c>
      <c r="BK370" s="145">
        <f>ROUND(I370*H370,2)</f>
        <v>0</v>
      </c>
      <c r="BL370" s="18" t="s">
        <v>155</v>
      </c>
      <c r="BM370" s="144" t="s">
        <v>597</v>
      </c>
    </row>
    <row r="371" spans="2:65" s="12" customFormat="1" ht="11.25">
      <c r="B371" s="150"/>
      <c r="D371" s="151" t="s">
        <v>159</v>
      </c>
      <c r="E371" s="152" t="s">
        <v>36</v>
      </c>
      <c r="F371" s="153" t="s">
        <v>598</v>
      </c>
      <c r="H371" s="152" t="s">
        <v>36</v>
      </c>
      <c r="I371" s="154"/>
      <c r="L371" s="150"/>
      <c r="M371" s="155"/>
      <c r="T371" s="156"/>
      <c r="AT371" s="152" t="s">
        <v>159</v>
      </c>
      <c r="AU371" s="152" t="s">
        <v>90</v>
      </c>
      <c r="AV371" s="12" t="s">
        <v>23</v>
      </c>
      <c r="AW371" s="12" t="s">
        <v>43</v>
      </c>
      <c r="AX371" s="12" t="s">
        <v>82</v>
      </c>
      <c r="AY371" s="152" t="s">
        <v>148</v>
      </c>
    </row>
    <row r="372" spans="2:65" s="12" customFormat="1" ht="11.25">
      <c r="B372" s="150"/>
      <c r="D372" s="151" t="s">
        <v>159</v>
      </c>
      <c r="E372" s="152" t="s">
        <v>36</v>
      </c>
      <c r="F372" s="153" t="s">
        <v>296</v>
      </c>
      <c r="H372" s="152" t="s">
        <v>36</v>
      </c>
      <c r="I372" s="154"/>
      <c r="L372" s="150"/>
      <c r="M372" s="155"/>
      <c r="T372" s="156"/>
      <c r="AT372" s="152" t="s">
        <v>159</v>
      </c>
      <c r="AU372" s="152" t="s">
        <v>90</v>
      </c>
      <c r="AV372" s="12" t="s">
        <v>23</v>
      </c>
      <c r="AW372" s="12" t="s">
        <v>43</v>
      </c>
      <c r="AX372" s="12" t="s">
        <v>82</v>
      </c>
      <c r="AY372" s="152" t="s">
        <v>148</v>
      </c>
    </row>
    <row r="373" spans="2:65" s="12" customFormat="1" ht="11.25">
      <c r="B373" s="150"/>
      <c r="D373" s="151" t="s">
        <v>159</v>
      </c>
      <c r="E373" s="152" t="s">
        <v>36</v>
      </c>
      <c r="F373" s="153" t="s">
        <v>294</v>
      </c>
      <c r="H373" s="152" t="s">
        <v>36</v>
      </c>
      <c r="I373" s="154"/>
      <c r="L373" s="150"/>
      <c r="M373" s="155"/>
      <c r="T373" s="156"/>
      <c r="AT373" s="152" t="s">
        <v>159</v>
      </c>
      <c r="AU373" s="152" t="s">
        <v>90</v>
      </c>
      <c r="AV373" s="12" t="s">
        <v>23</v>
      </c>
      <c r="AW373" s="12" t="s">
        <v>43</v>
      </c>
      <c r="AX373" s="12" t="s">
        <v>82</v>
      </c>
      <c r="AY373" s="152" t="s">
        <v>148</v>
      </c>
    </row>
    <row r="374" spans="2:65" s="13" customFormat="1" ht="11.25">
      <c r="B374" s="157"/>
      <c r="D374" s="151" t="s">
        <v>159</v>
      </c>
      <c r="E374" s="158" t="s">
        <v>36</v>
      </c>
      <c r="F374" s="159" t="s">
        <v>599</v>
      </c>
      <c r="H374" s="160">
        <v>1248.03</v>
      </c>
      <c r="I374" s="161"/>
      <c r="L374" s="157"/>
      <c r="M374" s="162"/>
      <c r="T374" s="163"/>
      <c r="AT374" s="158" t="s">
        <v>159</v>
      </c>
      <c r="AU374" s="158" t="s">
        <v>90</v>
      </c>
      <c r="AV374" s="13" t="s">
        <v>90</v>
      </c>
      <c r="AW374" s="13" t="s">
        <v>43</v>
      </c>
      <c r="AX374" s="13" t="s">
        <v>23</v>
      </c>
      <c r="AY374" s="158" t="s">
        <v>148</v>
      </c>
    </row>
    <row r="375" spans="2:65" s="1" customFormat="1" ht="24.2" customHeight="1">
      <c r="B375" s="34"/>
      <c r="C375" s="133" t="s">
        <v>421</v>
      </c>
      <c r="D375" s="133" t="s">
        <v>150</v>
      </c>
      <c r="E375" s="134" t="s">
        <v>422</v>
      </c>
      <c r="F375" s="135" t="s">
        <v>600</v>
      </c>
      <c r="G375" s="136" t="s">
        <v>170</v>
      </c>
      <c r="H375" s="137">
        <v>2.657</v>
      </c>
      <c r="I375" s="138"/>
      <c r="J375" s="139">
        <f>ROUND(I375*H375,2)</f>
        <v>0</v>
      </c>
      <c r="K375" s="135" t="s">
        <v>36</v>
      </c>
      <c r="L375" s="34"/>
      <c r="M375" s="140" t="s">
        <v>36</v>
      </c>
      <c r="N375" s="141" t="s">
        <v>53</v>
      </c>
      <c r="P375" s="142">
        <f>O375*H375</f>
        <v>0</v>
      </c>
      <c r="Q375" s="142">
        <v>0.50375000000000003</v>
      </c>
      <c r="R375" s="142">
        <f>Q375*H375</f>
        <v>1.3384637500000001</v>
      </c>
      <c r="S375" s="142">
        <v>1.95</v>
      </c>
      <c r="T375" s="143">
        <f>S375*H375</f>
        <v>5.1811499999999997</v>
      </c>
      <c r="AR375" s="144" t="s">
        <v>155</v>
      </c>
      <c r="AT375" s="144" t="s">
        <v>150</v>
      </c>
      <c r="AU375" s="144" t="s">
        <v>90</v>
      </c>
      <c r="AY375" s="18" t="s">
        <v>148</v>
      </c>
      <c r="BE375" s="145">
        <f>IF(N375="základní",J375,0)</f>
        <v>0</v>
      </c>
      <c r="BF375" s="145">
        <f>IF(N375="snížená",J375,0)</f>
        <v>0</v>
      </c>
      <c r="BG375" s="145">
        <f>IF(N375="zákl. přenesená",J375,0)</f>
        <v>0</v>
      </c>
      <c r="BH375" s="145">
        <f>IF(N375="sníž. přenesená",J375,0)</f>
        <v>0</v>
      </c>
      <c r="BI375" s="145">
        <f>IF(N375="nulová",J375,0)</f>
        <v>0</v>
      </c>
      <c r="BJ375" s="18" t="s">
        <v>23</v>
      </c>
      <c r="BK375" s="145">
        <f>ROUND(I375*H375,2)</f>
        <v>0</v>
      </c>
      <c r="BL375" s="18" t="s">
        <v>155</v>
      </c>
      <c r="BM375" s="144" t="s">
        <v>424</v>
      </c>
    </row>
    <row r="376" spans="2:65" s="12" customFormat="1" ht="11.25">
      <c r="B376" s="150"/>
      <c r="D376" s="151" t="s">
        <v>159</v>
      </c>
      <c r="E376" s="152" t="s">
        <v>36</v>
      </c>
      <c r="F376" s="153" t="s">
        <v>501</v>
      </c>
      <c r="H376" s="152" t="s">
        <v>36</v>
      </c>
      <c r="I376" s="154"/>
      <c r="L376" s="150"/>
      <c r="M376" s="155"/>
      <c r="T376" s="156"/>
      <c r="AT376" s="152" t="s">
        <v>159</v>
      </c>
      <c r="AU376" s="152" t="s">
        <v>90</v>
      </c>
      <c r="AV376" s="12" t="s">
        <v>23</v>
      </c>
      <c r="AW376" s="12" t="s">
        <v>43</v>
      </c>
      <c r="AX376" s="12" t="s">
        <v>82</v>
      </c>
      <c r="AY376" s="152" t="s">
        <v>148</v>
      </c>
    </row>
    <row r="377" spans="2:65" s="12" customFormat="1" ht="11.25">
      <c r="B377" s="150"/>
      <c r="D377" s="151" t="s">
        <v>159</v>
      </c>
      <c r="E377" s="152" t="s">
        <v>36</v>
      </c>
      <c r="F377" s="153" t="s">
        <v>425</v>
      </c>
      <c r="H377" s="152" t="s">
        <v>36</v>
      </c>
      <c r="I377" s="154"/>
      <c r="L377" s="150"/>
      <c r="M377" s="155"/>
      <c r="T377" s="156"/>
      <c r="AT377" s="152" t="s">
        <v>159</v>
      </c>
      <c r="AU377" s="152" t="s">
        <v>90</v>
      </c>
      <c r="AV377" s="12" t="s">
        <v>23</v>
      </c>
      <c r="AW377" s="12" t="s">
        <v>43</v>
      </c>
      <c r="AX377" s="12" t="s">
        <v>82</v>
      </c>
      <c r="AY377" s="152" t="s">
        <v>148</v>
      </c>
    </row>
    <row r="378" spans="2:65" s="13" customFormat="1" ht="11.25">
      <c r="B378" s="157"/>
      <c r="D378" s="151" t="s">
        <v>159</v>
      </c>
      <c r="E378" s="158" t="s">
        <v>36</v>
      </c>
      <c r="F378" s="159" t="s">
        <v>601</v>
      </c>
      <c r="H378" s="160">
        <v>2.657</v>
      </c>
      <c r="I378" s="161"/>
      <c r="L378" s="157"/>
      <c r="M378" s="162"/>
      <c r="T378" s="163"/>
      <c r="AT378" s="158" t="s">
        <v>159</v>
      </c>
      <c r="AU378" s="158" t="s">
        <v>90</v>
      </c>
      <c r="AV378" s="13" t="s">
        <v>90</v>
      </c>
      <c r="AW378" s="13" t="s">
        <v>43</v>
      </c>
      <c r="AX378" s="13" t="s">
        <v>82</v>
      </c>
      <c r="AY378" s="158" t="s">
        <v>148</v>
      </c>
    </row>
    <row r="379" spans="2:65" s="14" customFormat="1" ht="11.25">
      <c r="B379" s="164"/>
      <c r="D379" s="151" t="s">
        <v>159</v>
      </c>
      <c r="E379" s="165" t="s">
        <v>36</v>
      </c>
      <c r="F379" s="166" t="s">
        <v>167</v>
      </c>
      <c r="H379" s="167">
        <v>2.657</v>
      </c>
      <c r="I379" s="168"/>
      <c r="L379" s="164"/>
      <c r="M379" s="169"/>
      <c r="T379" s="170"/>
      <c r="AT379" s="165" t="s">
        <v>159</v>
      </c>
      <c r="AU379" s="165" t="s">
        <v>90</v>
      </c>
      <c r="AV379" s="14" t="s">
        <v>155</v>
      </c>
      <c r="AW379" s="14" t="s">
        <v>43</v>
      </c>
      <c r="AX379" s="14" t="s">
        <v>23</v>
      </c>
      <c r="AY379" s="165" t="s">
        <v>148</v>
      </c>
    </row>
    <row r="380" spans="2:65" s="1" customFormat="1" ht="24.2" customHeight="1">
      <c r="B380" s="34"/>
      <c r="C380" s="133" t="s">
        <v>427</v>
      </c>
      <c r="D380" s="133" t="s">
        <v>150</v>
      </c>
      <c r="E380" s="134" t="s">
        <v>428</v>
      </c>
      <c r="F380" s="135" t="s">
        <v>429</v>
      </c>
      <c r="G380" s="136" t="s">
        <v>170</v>
      </c>
      <c r="H380" s="137">
        <v>0.16</v>
      </c>
      <c r="I380" s="138"/>
      <c r="J380" s="139">
        <f>ROUND(I380*H380,2)</f>
        <v>0</v>
      </c>
      <c r="K380" s="135" t="s">
        <v>36</v>
      </c>
      <c r="L380" s="34"/>
      <c r="M380" s="140" t="s">
        <v>36</v>
      </c>
      <c r="N380" s="141" t="s">
        <v>53</v>
      </c>
      <c r="P380" s="142">
        <f>O380*H380</f>
        <v>0</v>
      </c>
      <c r="Q380" s="142">
        <v>0.50375000000000003</v>
      </c>
      <c r="R380" s="142">
        <f>Q380*H380</f>
        <v>8.0600000000000005E-2</v>
      </c>
      <c r="S380" s="142">
        <v>1.95</v>
      </c>
      <c r="T380" s="143">
        <f>S380*H380</f>
        <v>0.312</v>
      </c>
      <c r="AR380" s="144" t="s">
        <v>155</v>
      </c>
      <c r="AT380" s="144" t="s">
        <v>150</v>
      </c>
      <c r="AU380" s="144" t="s">
        <v>90</v>
      </c>
      <c r="AY380" s="18" t="s">
        <v>148</v>
      </c>
      <c r="BE380" s="145">
        <f>IF(N380="základní",J380,0)</f>
        <v>0</v>
      </c>
      <c r="BF380" s="145">
        <f>IF(N380="snížená",J380,0)</f>
        <v>0</v>
      </c>
      <c r="BG380" s="145">
        <f>IF(N380="zákl. přenesená",J380,0)</f>
        <v>0</v>
      </c>
      <c r="BH380" s="145">
        <f>IF(N380="sníž. přenesená",J380,0)</f>
        <v>0</v>
      </c>
      <c r="BI380" s="145">
        <f>IF(N380="nulová",J380,0)</f>
        <v>0</v>
      </c>
      <c r="BJ380" s="18" t="s">
        <v>23</v>
      </c>
      <c r="BK380" s="145">
        <f>ROUND(I380*H380,2)</f>
        <v>0</v>
      </c>
      <c r="BL380" s="18" t="s">
        <v>155</v>
      </c>
      <c r="BM380" s="144" t="s">
        <v>602</v>
      </c>
    </row>
    <row r="381" spans="2:65" s="12" customFormat="1" ht="11.25">
      <c r="B381" s="150"/>
      <c r="D381" s="151" t="s">
        <v>159</v>
      </c>
      <c r="E381" s="152" t="s">
        <v>36</v>
      </c>
      <c r="F381" s="153" t="s">
        <v>293</v>
      </c>
      <c r="H381" s="152" t="s">
        <v>36</v>
      </c>
      <c r="I381" s="154"/>
      <c r="L381" s="150"/>
      <c r="M381" s="155"/>
      <c r="T381" s="156"/>
      <c r="AT381" s="152" t="s">
        <v>159</v>
      </c>
      <c r="AU381" s="152" t="s">
        <v>90</v>
      </c>
      <c r="AV381" s="12" t="s">
        <v>23</v>
      </c>
      <c r="AW381" s="12" t="s">
        <v>43</v>
      </c>
      <c r="AX381" s="12" t="s">
        <v>82</v>
      </c>
      <c r="AY381" s="152" t="s">
        <v>148</v>
      </c>
    </row>
    <row r="382" spans="2:65" s="12" customFormat="1" ht="11.25">
      <c r="B382" s="150"/>
      <c r="D382" s="151" t="s">
        <v>159</v>
      </c>
      <c r="E382" s="152" t="s">
        <v>36</v>
      </c>
      <c r="F382" s="153" t="s">
        <v>294</v>
      </c>
      <c r="H382" s="152" t="s">
        <v>36</v>
      </c>
      <c r="I382" s="154"/>
      <c r="L382" s="150"/>
      <c r="M382" s="155"/>
      <c r="T382" s="156"/>
      <c r="AT382" s="152" t="s">
        <v>159</v>
      </c>
      <c r="AU382" s="152" t="s">
        <v>90</v>
      </c>
      <c r="AV382" s="12" t="s">
        <v>23</v>
      </c>
      <c r="AW382" s="12" t="s">
        <v>43</v>
      </c>
      <c r="AX382" s="12" t="s">
        <v>82</v>
      </c>
      <c r="AY382" s="152" t="s">
        <v>148</v>
      </c>
    </row>
    <row r="383" spans="2:65" s="13" customFormat="1" ht="11.25">
      <c r="B383" s="157"/>
      <c r="D383" s="151" t="s">
        <v>159</v>
      </c>
      <c r="E383" s="158" t="s">
        <v>36</v>
      </c>
      <c r="F383" s="159" t="s">
        <v>603</v>
      </c>
      <c r="H383" s="160">
        <v>0.16</v>
      </c>
      <c r="I383" s="161"/>
      <c r="L383" s="157"/>
      <c r="M383" s="162"/>
      <c r="T383" s="163"/>
      <c r="AT383" s="158" t="s">
        <v>159</v>
      </c>
      <c r="AU383" s="158" t="s">
        <v>90</v>
      </c>
      <c r="AV383" s="13" t="s">
        <v>90</v>
      </c>
      <c r="AW383" s="13" t="s">
        <v>43</v>
      </c>
      <c r="AX383" s="13" t="s">
        <v>82</v>
      </c>
      <c r="AY383" s="158" t="s">
        <v>148</v>
      </c>
    </row>
    <row r="384" spans="2:65" s="14" customFormat="1" ht="11.25">
      <c r="B384" s="164"/>
      <c r="D384" s="151" t="s">
        <v>159</v>
      </c>
      <c r="E384" s="165" t="s">
        <v>36</v>
      </c>
      <c r="F384" s="166" t="s">
        <v>167</v>
      </c>
      <c r="H384" s="167">
        <v>0.16</v>
      </c>
      <c r="I384" s="168"/>
      <c r="L384" s="164"/>
      <c r="M384" s="169"/>
      <c r="T384" s="170"/>
      <c r="AT384" s="165" t="s">
        <v>159</v>
      </c>
      <c r="AU384" s="165" t="s">
        <v>90</v>
      </c>
      <c r="AV384" s="14" t="s">
        <v>155</v>
      </c>
      <c r="AW384" s="14" t="s">
        <v>43</v>
      </c>
      <c r="AX384" s="14" t="s">
        <v>23</v>
      </c>
      <c r="AY384" s="165" t="s">
        <v>148</v>
      </c>
    </row>
    <row r="385" spans="2:65" s="11" customFormat="1" ht="22.9" customHeight="1">
      <c r="B385" s="121"/>
      <c r="D385" s="122" t="s">
        <v>81</v>
      </c>
      <c r="E385" s="131" t="s">
        <v>432</v>
      </c>
      <c r="F385" s="131" t="s">
        <v>433</v>
      </c>
      <c r="I385" s="124"/>
      <c r="J385" s="132">
        <f>BK385</f>
        <v>0</v>
      </c>
      <c r="L385" s="121"/>
      <c r="M385" s="126"/>
      <c r="P385" s="127">
        <f>SUM(P386:P397)</f>
        <v>0</v>
      </c>
      <c r="R385" s="127">
        <f>SUM(R386:R397)</f>
        <v>0</v>
      </c>
      <c r="T385" s="128">
        <f>SUM(T386:T397)</f>
        <v>0</v>
      </c>
      <c r="AR385" s="122" t="s">
        <v>23</v>
      </c>
      <c r="AT385" s="129" t="s">
        <v>81</v>
      </c>
      <c r="AU385" s="129" t="s">
        <v>23</v>
      </c>
      <c r="AY385" s="122" t="s">
        <v>148</v>
      </c>
      <c r="BK385" s="130">
        <f>SUM(BK386:BK397)</f>
        <v>0</v>
      </c>
    </row>
    <row r="386" spans="2:65" s="1" customFormat="1" ht="24.2" customHeight="1">
      <c r="B386" s="34"/>
      <c r="C386" s="133" t="s">
        <v>434</v>
      </c>
      <c r="D386" s="133" t="s">
        <v>150</v>
      </c>
      <c r="E386" s="134" t="s">
        <v>435</v>
      </c>
      <c r="F386" s="135" t="s">
        <v>436</v>
      </c>
      <c r="G386" s="136" t="s">
        <v>205</v>
      </c>
      <c r="H386" s="137">
        <v>57.472000000000001</v>
      </c>
      <c r="I386" s="138"/>
      <c r="J386" s="139">
        <f>ROUND(I386*H386,2)</f>
        <v>0</v>
      </c>
      <c r="K386" s="135" t="s">
        <v>154</v>
      </c>
      <c r="L386" s="34"/>
      <c r="M386" s="140" t="s">
        <v>36</v>
      </c>
      <c r="N386" s="141" t="s">
        <v>53</v>
      </c>
      <c r="P386" s="142">
        <f>O386*H386</f>
        <v>0</v>
      </c>
      <c r="Q386" s="142">
        <v>0</v>
      </c>
      <c r="R386" s="142">
        <f>Q386*H386</f>
        <v>0</v>
      </c>
      <c r="S386" s="142">
        <v>0</v>
      </c>
      <c r="T386" s="143">
        <f>S386*H386</f>
        <v>0</v>
      </c>
      <c r="AR386" s="144" t="s">
        <v>155</v>
      </c>
      <c r="AT386" s="144" t="s">
        <v>150</v>
      </c>
      <c r="AU386" s="144" t="s">
        <v>90</v>
      </c>
      <c r="AY386" s="18" t="s">
        <v>148</v>
      </c>
      <c r="BE386" s="145">
        <f>IF(N386="základní",J386,0)</f>
        <v>0</v>
      </c>
      <c r="BF386" s="145">
        <f>IF(N386="snížená",J386,0)</f>
        <v>0</v>
      </c>
      <c r="BG386" s="145">
        <f>IF(N386="zákl. přenesená",J386,0)</f>
        <v>0</v>
      </c>
      <c r="BH386" s="145">
        <f>IF(N386="sníž. přenesená",J386,0)</f>
        <v>0</v>
      </c>
      <c r="BI386" s="145">
        <f>IF(N386="nulová",J386,0)</f>
        <v>0</v>
      </c>
      <c r="BJ386" s="18" t="s">
        <v>23</v>
      </c>
      <c r="BK386" s="145">
        <f>ROUND(I386*H386,2)</f>
        <v>0</v>
      </c>
      <c r="BL386" s="18" t="s">
        <v>155</v>
      </c>
      <c r="BM386" s="144" t="s">
        <v>437</v>
      </c>
    </row>
    <row r="387" spans="2:65" s="1" customFormat="1" ht="11.25">
      <c r="B387" s="34"/>
      <c r="D387" s="146" t="s">
        <v>157</v>
      </c>
      <c r="F387" s="147" t="s">
        <v>438</v>
      </c>
      <c r="I387" s="148"/>
      <c r="L387" s="34"/>
      <c r="M387" s="149"/>
      <c r="T387" s="55"/>
      <c r="AT387" s="18" t="s">
        <v>157</v>
      </c>
      <c r="AU387" s="18" t="s">
        <v>90</v>
      </c>
    </row>
    <row r="388" spans="2:65" s="1" customFormat="1" ht="37.9" customHeight="1">
      <c r="B388" s="34"/>
      <c r="C388" s="133" t="s">
        <v>439</v>
      </c>
      <c r="D388" s="133" t="s">
        <v>150</v>
      </c>
      <c r="E388" s="134" t="s">
        <v>440</v>
      </c>
      <c r="F388" s="135" t="s">
        <v>441</v>
      </c>
      <c r="G388" s="136" t="s">
        <v>205</v>
      </c>
      <c r="H388" s="137">
        <v>517.24800000000005</v>
      </c>
      <c r="I388" s="138"/>
      <c r="J388" s="139">
        <f>ROUND(I388*H388,2)</f>
        <v>0</v>
      </c>
      <c r="K388" s="135" t="s">
        <v>154</v>
      </c>
      <c r="L388" s="34"/>
      <c r="M388" s="140" t="s">
        <v>36</v>
      </c>
      <c r="N388" s="141" t="s">
        <v>53</v>
      </c>
      <c r="P388" s="142">
        <f>O388*H388</f>
        <v>0</v>
      </c>
      <c r="Q388" s="142">
        <v>0</v>
      </c>
      <c r="R388" s="142">
        <f>Q388*H388</f>
        <v>0</v>
      </c>
      <c r="S388" s="142">
        <v>0</v>
      </c>
      <c r="T388" s="143">
        <f>S388*H388</f>
        <v>0</v>
      </c>
      <c r="AR388" s="144" t="s">
        <v>155</v>
      </c>
      <c r="AT388" s="144" t="s">
        <v>150</v>
      </c>
      <c r="AU388" s="144" t="s">
        <v>90</v>
      </c>
      <c r="AY388" s="18" t="s">
        <v>148</v>
      </c>
      <c r="BE388" s="145">
        <f>IF(N388="základní",J388,0)</f>
        <v>0</v>
      </c>
      <c r="BF388" s="145">
        <f>IF(N388="snížená",J388,0)</f>
        <v>0</v>
      </c>
      <c r="BG388" s="145">
        <f>IF(N388="zákl. přenesená",J388,0)</f>
        <v>0</v>
      </c>
      <c r="BH388" s="145">
        <f>IF(N388="sníž. přenesená",J388,0)</f>
        <v>0</v>
      </c>
      <c r="BI388" s="145">
        <f>IF(N388="nulová",J388,0)</f>
        <v>0</v>
      </c>
      <c r="BJ388" s="18" t="s">
        <v>23</v>
      </c>
      <c r="BK388" s="145">
        <f>ROUND(I388*H388,2)</f>
        <v>0</v>
      </c>
      <c r="BL388" s="18" t="s">
        <v>155</v>
      </c>
      <c r="BM388" s="144" t="s">
        <v>442</v>
      </c>
    </row>
    <row r="389" spans="2:65" s="1" customFormat="1" ht="11.25">
      <c r="B389" s="34"/>
      <c r="D389" s="146" t="s">
        <v>157</v>
      </c>
      <c r="F389" s="147" t="s">
        <v>443</v>
      </c>
      <c r="I389" s="148"/>
      <c r="L389" s="34"/>
      <c r="M389" s="149"/>
      <c r="T389" s="55"/>
      <c r="AT389" s="18" t="s">
        <v>157</v>
      </c>
      <c r="AU389" s="18" t="s">
        <v>90</v>
      </c>
    </row>
    <row r="390" spans="2:65" s="13" customFormat="1" ht="11.25">
      <c r="B390" s="157"/>
      <c r="D390" s="151" t="s">
        <v>159</v>
      </c>
      <c r="F390" s="159" t="s">
        <v>604</v>
      </c>
      <c r="H390" s="160">
        <v>517.24800000000005</v>
      </c>
      <c r="I390" s="161"/>
      <c r="L390" s="157"/>
      <c r="M390" s="162"/>
      <c r="T390" s="163"/>
      <c r="AT390" s="158" t="s">
        <v>159</v>
      </c>
      <c r="AU390" s="158" t="s">
        <v>90</v>
      </c>
      <c r="AV390" s="13" t="s">
        <v>90</v>
      </c>
      <c r="AW390" s="13" t="s">
        <v>4</v>
      </c>
      <c r="AX390" s="13" t="s">
        <v>23</v>
      </c>
      <c r="AY390" s="158" t="s">
        <v>148</v>
      </c>
    </row>
    <row r="391" spans="2:65" s="1" customFormat="1" ht="21.75" customHeight="1">
      <c r="B391" s="34"/>
      <c r="C391" s="133" t="s">
        <v>445</v>
      </c>
      <c r="D391" s="133" t="s">
        <v>150</v>
      </c>
      <c r="E391" s="134" t="s">
        <v>446</v>
      </c>
      <c r="F391" s="135" t="s">
        <v>447</v>
      </c>
      <c r="G391" s="136" t="s">
        <v>205</v>
      </c>
      <c r="H391" s="137">
        <v>57.472000000000001</v>
      </c>
      <c r="I391" s="138"/>
      <c r="J391" s="139">
        <f>ROUND(I391*H391,2)</f>
        <v>0</v>
      </c>
      <c r="K391" s="135" t="s">
        <v>154</v>
      </c>
      <c r="L391" s="34"/>
      <c r="M391" s="140" t="s">
        <v>36</v>
      </c>
      <c r="N391" s="141" t="s">
        <v>53</v>
      </c>
      <c r="P391" s="142">
        <f>O391*H391</f>
        <v>0</v>
      </c>
      <c r="Q391" s="142">
        <v>0</v>
      </c>
      <c r="R391" s="142">
        <f>Q391*H391</f>
        <v>0</v>
      </c>
      <c r="S391" s="142">
        <v>0</v>
      </c>
      <c r="T391" s="143">
        <f>S391*H391</f>
        <v>0</v>
      </c>
      <c r="AR391" s="144" t="s">
        <v>155</v>
      </c>
      <c r="AT391" s="144" t="s">
        <v>150</v>
      </c>
      <c r="AU391" s="144" t="s">
        <v>90</v>
      </c>
      <c r="AY391" s="18" t="s">
        <v>148</v>
      </c>
      <c r="BE391" s="145">
        <f>IF(N391="základní",J391,0)</f>
        <v>0</v>
      </c>
      <c r="BF391" s="145">
        <f>IF(N391="snížená",J391,0)</f>
        <v>0</v>
      </c>
      <c r="BG391" s="145">
        <f>IF(N391="zákl. přenesená",J391,0)</f>
        <v>0</v>
      </c>
      <c r="BH391" s="145">
        <f>IF(N391="sníž. přenesená",J391,0)</f>
        <v>0</v>
      </c>
      <c r="BI391" s="145">
        <f>IF(N391="nulová",J391,0)</f>
        <v>0</v>
      </c>
      <c r="BJ391" s="18" t="s">
        <v>23</v>
      </c>
      <c r="BK391" s="145">
        <f>ROUND(I391*H391,2)</f>
        <v>0</v>
      </c>
      <c r="BL391" s="18" t="s">
        <v>155</v>
      </c>
      <c r="BM391" s="144" t="s">
        <v>448</v>
      </c>
    </row>
    <row r="392" spans="2:65" s="1" customFormat="1" ht="11.25">
      <c r="B392" s="34"/>
      <c r="D392" s="146" t="s">
        <v>157</v>
      </c>
      <c r="F392" s="147" t="s">
        <v>449</v>
      </c>
      <c r="I392" s="148"/>
      <c r="L392" s="34"/>
      <c r="M392" s="149"/>
      <c r="T392" s="55"/>
      <c r="AT392" s="18" t="s">
        <v>157</v>
      </c>
      <c r="AU392" s="18" t="s">
        <v>90</v>
      </c>
    </row>
    <row r="393" spans="2:65" s="1" customFormat="1" ht="24.2" customHeight="1">
      <c r="B393" s="34"/>
      <c r="C393" s="133" t="s">
        <v>450</v>
      </c>
      <c r="D393" s="133" t="s">
        <v>150</v>
      </c>
      <c r="E393" s="134" t="s">
        <v>451</v>
      </c>
      <c r="F393" s="135" t="s">
        <v>452</v>
      </c>
      <c r="G393" s="136" t="s">
        <v>205</v>
      </c>
      <c r="H393" s="137">
        <v>1091.9680000000001</v>
      </c>
      <c r="I393" s="138"/>
      <c r="J393" s="139">
        <f>ROUND(I393*H393,2)</f>
        <v>0</v>
      </c>
      <c r="K393" s="135" t="s">
        <v>154</v>
      </c>
      <c r="L393" s="34"/>
      <c r="M393" s="140" t="s">
        <v>36</v>
      </c>
      <c r="N393" s="141" t="s">
        <v>53</v>
      </c>
      <c r="P393" s="142">
        <f>O393*H393</f>
        <v>0</v>
      </c>
      <c r="Q393" s="142">
        <v>0</v>
      </c>
      <c r="R393" s="142">
        <f>Q393*H393</f>
        <v>0</v>
      </c>
      <c r="S393" s="142">
        <v>0</v>
      </c>
      <c r="T393" s="143">
        <f>S393*H393</f>
        <v>0</v>
      </c>
      <c r="AR393" s="144" t="s">
        <v>155</v>
      </c>
      <c r="AT393" s="144" t="s">
        <v>150</v>
      </c>
      <c r="AU393" s="144" t="s">
        <v>90</v>
      </c>
      <c r="AY393" s="18" t="s">
        <v>148</v>
      </c>
      <c r="BE393" s="145">
        <f>IF(N393="základní",J393,0)</f>
        <v>0</v>
      </c>
      <c r="BF393" s="145">
        <f>IF(N393="snížená",J393,0)</f>
        <v>0</v>
      </c>
      <c r="BG393" s="145">
        <f>IF(N393="zákl. přenesená",J393,0)</f>
        <v>0</v>
      </c>
      <c r="BH393" s="145">
        <f>IF(N393="sníž. přenesená",J393,0)</f>
        <v>0</v>
      </c>
      <c r="BI393" s="145">
        <f>IF(N393="nulová",J393,0)</f>
        <v>0</v>
      </c>
      <c r="BJ393" s="18" t="s">
        <v>23</v>
      </c>
      <c r="BK393" s="145">
        <f>ROUND(I393*H393,2)</f>
        <v>0</v>
      </c>
      <c r="BL393" s="18" t="s">
        <v>155</v>
      </c>
      <c r="BM393" s="144" t="s">
        <v>453</v>
      </c>
    </row>
    <row r="394" spans="2:65" s="1" customFormat="1" ht="11.25">
      <c r="B394" s="34"/>
      <c r="D394" s="146" t="s">
        <v>157</v>
      </c>
      <c r="F394" s="147" t="s">
        <v>454</v>
      </c>
      <c r="I394" s="148"/>
      <c r="L394" s="34"/>
      <c r="M394" s="149"/>
      <c r="T394" s="55"/>
      <c r="AT394" s="18" t="s">
        <v>157</v>
      </c>
      <c r="AU394" s="18" t="s">
        <v>90</v>
      </c>
    </row>
    <row r="395" spans="2:65" s="13" customFormat="1" ht="11.25">
      <c r="B395" s="157"/>
      <c r="D395" s="151" t="s">
        <v>159</v>
      </c>
      <c r="F395" s="159" t="s">
        <v>605</v>
      </c>
      <c r="H395" s="160">
        <v>1091.9680000000001</v>
      </c>
      <c r="I395" s="161"/>
      <c r="L395" s="157"/>
      <c r="M395" s="162"/>
      <c r="T395" s="163"/>
      <c r="AT395" s="158" t="s">
        <v>159</v>
      </c>
      <c r="AU395" s="158" t="s">
        <v>90</v>
      </c>
      <c r="AV395" s="13" t="s">
        <v>90</v>
      </c>
      <c r="AW395" s="13" t="s">
        <v>4</v>
      </c>
      <c r="AX395" s="13" t="s">
        <v>23</v>
      </c>
      <c r="AY395" s="158" t="s">
        <v>148</v>
      </c>
    </row>
    <row r="396" spans="2:65" s="1" customFormat="1" ht="24.2" customHeight="1">
      <c r="B396" s="34"/>
      <c r="C396" s="133" t="s">
        <v>456</v>
      </c>
      <c r="D396" s="133" t="s">
        <v>150</v>
      </c>
      <c r="E396" s="134" t="s">
        <v>457</v>
      </c>
      <c r="F396" s="135" t="s">
        <v>458</v>
      </c>
      <c r="G396" s="136" t="s">
        <v>205</v>
      </c>
      <c r="H396" s="137">
        <v>57.472000000000001</v>
      </c>
      <c r="I396" s="138"/>
      <c r="J396" s="139">
        <f>ROUND(I396*H396,2)</f>
        <v>0</v>
      </c>
      <c r="K396" s="135" t="s">
        <v>154</v>
      </c>
      <c r="L396" s="34"/>
      <c r="M396" s="140" t="s">
        <v>36</v>
      </c>
      <c r="N396" s="141" t="s">
        <v>53</v>
      </c>
      <c r="P396" s="142">
        <f>O396*H396</f>
        <v>0</v>
      </c>
      <c r="Q396" s="142">
        <v>0</v>
      </c>
      <c r="R396" s="142">
        <f>Q396*H396</f>
        <v>0</v>
      </c>
      <c r="S396" s="142">
        <v>0</v>
      </c>
      <c r="T396" s="143">
        <f>S396*H396</f>
        <v>0</v>
      </c>
      <c r="AR396" s="144" t="s">
        <v>155</v>
      </c>
      <c r="AT396" s="144" t="s">
        <v>150</v>
      </c>
      <c r="AU396" s="144" t="s">
        <v>90</v>
      </c>
      <c r="AY396" s="18" t="s">
        <v>148</v>
      </c>
      <c r="BE396" s="145">
        <f>IF(N396="základní",J396,0)</f>
        <v>0</v>
      </c>
      <c r="BF396" s="145">
        <f>IF(N396="snížená",J396,0)</f>
        <v>0</v>
      </c>
      <c r="BG396" s="145">
        <f>IF(N396="zákl. přenesená",J396,0)</f>
        <v>0</v>
      </c>
      <c r="BH396" s="145">
        <f>IF(N396="sníž. přenesená",J396,0)</f>
        <v>0</v>
      </c>
      <c r="BI396" s="145">
        <f>IF(N396="nulová",J396,0)</f>
        <v>0</v>
      </c>
      <c r="BJ396" s="18" t="s">
        <v>23</v>
      </c>
      <c r="BK396" s="145">
        <f>ROUND(I396*H396,2)</f>
        <v>0</v>
      </c>
      <c r="BL396" s="18" t="s">
        <v>155</v>
      </c>
      <c r="BM396" s="144" t="s">
        <v>606</v>
      </c>
    </row>
    <row r="397" spans="2:65" s="1" customFormat="1" ht="11.25">
      <c r="B397" s="34"/>
      <c r="D397" s="146" t="s">
        <v>157</v>
      </c>
      <c r="F397" s="147" t="s">
        <v>460</v>
      </c>
      <c r="I397" s="148"/>
      <c r="L397" s="34"/>
      <c r="M397" s="149"/>
      <c r="T397" s="55"/>
      <c r="AT397" s="18" t="s">
        <v>157</v>
      </c>
      <c r="AU397" s="18" t="s">
        <v>90</v>
      </c>
    </row>
    <row r="398" spans="2:65" s="11" customFormat="1" ht="22.9" customHeight="1">
      <c r="B398" s="121"/>
      <c r="D398" s="122" t="s">
        <v>81</v>
      </c>
      <c r="E398" s="131" t="s">
        <v>461</v>
      </c>
      <c r="F398" s="131" t="s">
        <v>462</v>
      </c>
      <c r="I398" s="124"/>
      <c r="J398" s="132">
        <f>BK398</f>
        <v>0</v>
      </c>
      <c r="L398" s="121"/>
      <c r="M398" s="126"/>
      <c r="P398" s="127">
        <f>SUM(P399:P400)</f>
        <v>0</v>
      </c>
      <c r="R398" s="127">
        <f>SUM(R399:R400)</f>
        <v>0</v>
      </c>
      <c r="T398" s="128">
        <f>SUM(T399:T400)</f>
        <v>0</v>
      </c>
      <c r="AR398" s="122" t="s">
        <v>23</v>
      </c>
      <c r="AT398" s="129" t="s">
        <v>81</v>
      </c>
      <c r="AU398" s="129" t="s">
        <v>23</v>
      </c>
      <c r="AY398" s="122" t="s">
        <v>148</v>
      </c>
      <c r="BK398" s="130">
        <f>SUM(BK399:BK400)</f>
        <v>0</v>
      </c>
    </row>
    <row r="399" spans="2:65" s="1" customFormat="1" ht="37.9" customHeight="1">
      <c r="B399" s="34"/>
      <c r="C399" s="133" t="s">
        <v>463</v>
      </c>
      <c r="D399" s="133" t="s">
        <v>150</v>
      </c>
      <c r="E399" s="134" t="s">
        <v>464</v>
      </c>
      <c r="F399" s="135" t="s">
        <v>465</v>
      </c>
      <c r="G399" s="136" t="s">
        <v>205</v>
      </c>
      <c r="H399" s="137">
        <v>69.472999999999999</v>
      </c>
      <c r="I399" s="138"/>
      <c r="J399" s="139">
        <f>ROUND(I399*H399,2)</f>
        <v>0</v>
      </c>
      <c r="K399" s="135" t="s">
        <v>154</v>
      </c>
      <c r="L399" s="34"/>
      <c r="M399" s="140" t="s">
        <v>36</v>
      </c>
      <c r="N399" s="141" t="s">
        <v>53</v>
      </c>
      <c r="P399" s="142">
        <f>O399*H399</f>
        <v>0</v>
      </c>
      <c r="Q399" s="142">
        <v>0</v>
      </c>
      <c r="R399" s="142">
        <f>Q399*H399</f>
        <v>0</v>
      </c>
      <c r="S399" s="142">
        <v>0</v>
      </c>
      <c r="T399" s="143">
        <f>S399*H399</f>
        <v>0</v>
      </c>
      <c r="AR399" s="144" t="s">
        <v>155</v>
      </c>
      <c r="AT399" s="144" t="s">
        <v>150</v>
      </c>
      <c r="AU399" s="144" t="s">
        <v>90</v>
      </c>
      <c r="AY399" s="18" t="s">
        <v>148</v>
      </c>
      <c r="BE399" s="145">
        <f>IF(N399="základní",J399,0)</f>
        <v>0</v>
      </c>
      <c r="BF399" s="145">
        <f>IF(N399="snížená",J399,0)</f>
        <v>0</v>
      </c>
      <c r="BG399" s="145">
        <f>IF(N399="zákl. přenesená",J399,0)</f>
        <v>0</v>
      </c>
      <c r="BH399" s="145">
        <f>IF(N399="sníž. přenesená",J399,0)</f>
        <v>0</v>
      </c>
      <c r="BI399" s="145">
        <f>IF(N399="nulová",J399,0)</f>
        <v>0</v>
      </c>
      <c r="BJ399" s="18" t="s">
        <v>23</v>
      </c>
      <c r="BK399" s="145">
        <f>ROUND(I399*H399,2)</f>
        <v>0</v>
      </c>
      <c r="BL399" s="18" t="s">
        <v>155</v>
      </c>
      <c r="BM399" s="144" t="s">
        <v>466</v>
      </c>
    </row>
    <row r="400" spans="2:65" s="1" customFormat="1" ht="11.25">
      <c r="B400" s="34"/>
      <c r="D400" s="146" t="s">
        <v>157</v>
      </c>
      <c r="F400" s="147" t="s">
        <v>467</v>
      </c>
      <c r="I400" s="148"/>
      <c r="L400" s="34"/>
      <c r="M400" s="149"/>
      <c r="T400" s="55"/>
      <c r="AT400" s="18" t="s">
        <v>157</v>
      </c>
      <c r="AU400" s="18" t="s">
        <v>90</v>
      </c>
    </row>
    <row r="401" spans="2:65" s="11" customFormat="1" ht="25.9" customHeight="1">
      <c r="B401" s="121"/>
      <c r="D401" s="122" t="s">
        <v>81</v>
      </c>
      <c r="E401" s="123" t="s">
        <v>468</v>
      </c>
      <c r="F401" s="123" t="s">
        <v>469</v>
      </c>
      <c r="I401" s="124"/>
      <c r="J401" s="125">
        <f>BK401</f>
        <v>0</v>
      </c>
      <c r="L401" s="121"/>
      <c r="M401" s="126"/>
      <c r="P401" s="127">
        <f>P402+P411</f>
        <v>0</v>
      </c>
      <c r="R401" s="127">
        <f>R402+R411</f>
        <v>0.45113188000000004</v>
      </c>
      <c r="T401" s="128">
        <f>T402+T411</f>
        <v>0</v>
      </c>
      <c r="AR401" s="122" t="s">
        <v>90</v>
      </c>
      <c r="AT401" s="129" t="s">
        <v>81</v>
      </c>
      <c r="AU401" s="129" t="s">
        <v>82</v>
      </c>
      <c r="AY401" s="122" t="s">
        <v>148</v>
      </c>
      <c r="BK401" s="130">
        <f>BK402+BK411</f>
        <v>0</v>
      </c>
    </row>
    <row r="402" spans="2:65" s="11" customFormat="1" ht="22.9" customHeight="1">
      <c r="B402" s="121"/>
      <c r="D402" s="122" t="s">
        <v>81</v>
      </c>
      <c r="E402" s="131" t="s">
        <v>470</v>
      </c>
      <c r="F402" s="131" t="s">
        <v>471</v>
      </c>
      <c r="I402" s="124"/>
      <c r="J402" s="132">
        <f>BK402</f>
        <v>0</v>
      </c>
      <c r="L402" s="121"/>
      <c r="M402" s="126"/>
      <c r="P402" s="127">
        <f>SUM(P403:P410)</f>
        <v>0</v>
      </c>
      <c r="R402" s="127">
        <f>SUM(R403:R410)</f>
        <v>6.4703200000000002E-2</v>
      </c>
      <c r="T402" s="128">
        <f>SUM(T403:T410)</f>
        <v>0</v>
      </c>
      <c r="AR402" s="122" t="s">
        <v>90</v>
      </c>
      <c r="AT402" s="129" t="s">
        <v>81</v>
      </c>
      <c r="AU402" s="129" t="s">
        <v>23</v>
      </c>
      <c r="AY402" s="122" t="s">
        <v>148</v>
      </c>
      <c r="BK402" s="130">
        <f>SUM(BK403:BK410)</f>
        <v>0</v>
      </c>
    </row>
    <row r="403" spans="2:65" s="1" customFormat="1" ht="24.2" customHeight="1">
      <c r="B403" s="34"/>
      <c r="C403" s="133" t="s">
        <v>472</v>
      </c>
      <c r="D403" s="133" t="s">
        <v>150</v>
      </c>
      <c r="E403" s="134" t="s">
        <v>473</v>
      </c>
      <c r="F403" s="135" t="s">
        <v>474</v>
      </c>
      <c r="G403" s="136" t="s">
        <v>153</v>
      </c>
      <c r="H403" s="137">
        <v>80.879000000000005</v>
      </c>
      <c r="I403" s="138"/>
      <c r="J403" s="139">
        <f>ROUND(I403*H403,2)</f>
        <v>0</v>
      </c>
      <c r="K403" s="135" t="s">
        <v>154</v>
      </c>
      <c r="L403" s="34"/>
      <c r="M403" s="140" t="s">
        <v>36</v>
      </c>
      <c r="N403" s="141" t="s">
        <v>53</v>
      </c>
      <c r="P403" s="142">
        <f>O403*H403</f>
        <v>0</v>
      </c>
      <c r="Q403" s="142">
        <v>8.0000000000000004E-4</v>
      </c>
      <c r="R403" s="142">
        <f>Q403*H403</f>
        <v>6.4703200000000002E-2</v>
      </c>
      <c r="S403" s="142">
        <v>0</v>
      </c>
      <c r="T403" s="143">
        <f>S403*H403</f>
        <v>0</v>
      </c>
      <c r="AR403" s="144" t="s">
        <v>265</v>
      </c>
      <c r="AT403" s="144" t="s">
        <v>150</v>
      </c>
      <c r="AU403" s="144" t="s">
        <v>90</v>
      </c>
      <c r="AY403" s="18" t="s">
        <v>148</v>
      </c>
      <c r="BE403" s="145">
        <f>IF(N403="základní",J403,0)</f>
        <v>0</v>
      </c>
      <c r="BF403" s="145">
        <f>IF(N403="snížená",J403,0)</f>
        <v>0</v>
      </c>
      <c r="BG403" s="145">
        <f>IF(N403="zákl. přenesená",J403,0)</f>
        <v>0</v>
      </c>
      <c r="BH403" s="145">
        <f>IF(N403="sníž. přenesená",J403,0)</f>
        <v>0</v>
      </c>
      <c r="BI403" s="145">
        <f>IF(N403="nulová",J403,0)</f>
        <v>0</v>
      </c>
      <c r="BJ403" s="18" t="s">
        <v>23</v>
      </c>
      <c r="BK403" s="145">
        <f>ROUND(I403*H403,2)</f>
        <v>0</v>
      </c>
      <c r="BL403" s="18" t="s">
        <v>265</v>
      </c>
      <c r="BM403" s="144" t="s">
        <v>607</v>
      </c>
    </row>
    <row r="404" spans="2:65" s="1" customFormat="1" ht="11.25">
      <c r="B404" s="34"/>
      <c r="D404" s="146" t="s">
        <v>157</v>
      </c>
      <c r="F404" s="147" t="s">
        <v>476</v>
      </c>
      <c r="I404" s="148"/>
      <c r="L404" s="34"/>
      <c r="M404" s="149"/>
      <c r="T404" s="55"/>
      <c r="AT404" s="18" t="s">
        <v>157</v>
      </c>
      <c r="AU404" s="18" t="s">
        <v>90</v>
      </c>
    </row>
    <row r="405" spans="2:65" s="12" customFormat="1" ht="11.25">
      <c r="B405" s="150"/>
      <c r="D405" s="151" t="s">
        <v>159</v>
      </c>
      <c r="E405" s="152" t="s">
        <v>36</v>
      </c>
      <c r="F405" s="153" t="s">
        <v>501</v>
      </c>
      <c r="H405" s="152" t="s">
        <v>36</v>
      </c>
      <c r="I405" s="154"/>
      <c r="L405" s="150"/>
      <c r="M405" s="155"/>
      <c r="T405" s="156"/>
      <c r="AT405" s="152" t="s">
        <v>159</v>
      </c>
      <c r="AU405" s="152" t="s">
        <v>90</v>
      </c>
      <c r="AV405" s="12" t="s">
        <v>23</v>
      </c>
      <c r="AW405" s="12" t="s">
        <v>43</v>
      </c>
      <c r="AX405" s="12" t="s">
        <v>82</v>
      </c>
      <c r="AY405" s="152" t="s">
        <v>148</v>
      </c>
    </row>
    <row r="406" spans="2:65" s="12" customFormat="1" ht="11.25">
      <c r="B406" s="150"/>
      <c r="D406" s="151" t="s">
        <v>159</v>
      </c>
      <c r="E406" s="152" t="s">
        <v>36</v>
      </c>
      <c r="F406" s="153" t="s">
        <v>161</v>
      </c>
      <c r="H406" s="152" t="s">
        <v>36</v>
      </c>
      <c r="I406" s="154"/>
      <c r="L406" s="150"/>
      <c r="M406" s="155"/>
      <c r="T406" s="156"/>
      <c r="AT406" s="152" t="s">
        <v>159</v>
      </c>
      <c r="AU406" s="152" t="s">
        <v>90</v>
      </c>
      <c r="AV406" s="12" t="s">
        <v>23</v>
      </c>
      <c r="AW406" s="12" t="s">
        <v>43</v>
      </c>
      <c r="AX406" s="12" t="s">
        <v>82</v>
      </c>
      <c r="AY406" s="152" t="s">
        <v>148</v>
      </c>
    </row>
    <row r="407" spans="2:65" s="13" customFormat="1" ht="11.25">
      <c r="B407" s="157"/>
      <c r="D407" s="151" t="s">
        <v>159</v>
      </c>
      <c r="E407" s="158" t="s">
        <v>36</v>
      </c>
      <c r="F407" s="159" t="s">
        <v>608</v>
      </c>
      <c r="H407" s="160">
        <v>80.879000000000005</v>
      </c>
      <c r="I407" s="161"/>
      <c r="L407" s="157"/>
      <c r="M407" s="162"/>
      <c r="T407" s="163"/>
      <c r="AT407" s="158" t="s">
        <v>159</v>
      </c>
      <c r="AU407" s="158" t="s">
        <v>90</v>
      </c>
      <c r="AV407" s="13" t="s">
        <v>90</v>
      </c>
      <c r="AW407" s="13" t="s">
        <v>43</v>
      </c>
      <c r="AX407" s="13" t="s">
        <v>82</v>
      </c>
      <c r="AY407" s="158" t="s">
        <v>148</v>
      </c>
    </row>
    <row r="408" spans="2:65" s="14" customFormat="1" ht="11.25">
      <c r="B408" s="164"/>
      <c r="D408" s="151" t="s">
        <v>159</v>
      </c>
      <c r="E408" s="165" t="s">
        <v>36</v>
      </c>
      <c r="F408" s="166" t="s">
        <v>167</v>
      </c>
      <c r="H408" s="167">
        <v>80.879000000000005</v>
      </c>
      <c r="I408" s="168"/>
      <c r="L408" s="164"/>
      <c r="M408" s="169"/>
      <c r="T408" s="170"/>
      <c r="AT408" s="165" t="s">
        <v>159</v>
      </c>
      <c r="AU408" s="165" t="s">
        <v>90</v>
      </c>
      <c r="AV408" s="14" t="s">
        <v>155</v>
      </c>
      <c r="AW408" s="14" t="s">
        <v>43</v>
      </c>
      <c r="AX408" s="14" t="s">
        <v>23</v>
      </c>
      <c r="AY408" s="165" t="s">
        <v>148</v>
      </c>
    </row>
    <row r="409" spans="2:65" s="1" customFormat="1" ht="24.2" customHeight="1">
      <c r="B409" s="34"/>
      <c r="C409" s="133" t="s">
        <v>478</v>
      </c>
      <c r="D409" s="133" t="s">
        <v>150</v>
      </c>
      <c r="E409" s="134" t="s">
        <v>479</v>
      </c>
      <c r="F409" s="135" t="s">
        <v>480</v>
      </c>
      <c r="G409" s="136" t="s">
        <v>205</v>
      </c>
      <c r="H409" s="137">
        <v>6.5000000000000002E-2</v>
      </c>
      <c r="I409" s="138"/>
      <c r="J409" s="139">
        <f>ROUND(I409*H409,2)</f>
        <v>0</v>
      </c>
      <c r="K409" s="135" t="s">
        <v>154</v>
      </c>
      <c r="L409" s="34"/>
      <c r="M409" s="140" t="s">
        <v>36</v>
      </c>
      <c r="N409" s="141" t="s">
        <v>53</v>
      </c>
      <c r="P409" s="142">
        <f>O409*H409</f>
        <v>0</v>
      </c>
      <c r="Q409" s="142">
        <v>0</v>
      </c>
      <c r="R409" s="142">
        <f>Q409*H409</f>
        <v>0</v>
      </c>
      <c r="S409" s="142">
        <v>0</v>
      </c>
      <c r="T409" s="143">
        <f>S409*H409</f>
        <v>0</v>
      </c>
      <c r="AR409" s="144" t="s">
        <v>265</v>
      </c>
      <c r="AT409" s="144" t="s">
        <v>150</v>
      </c>
      <c r="AU409" s="144" t="s">
        <v>90</v>
      </c>
      <c r="AY409" s="18" t="s">
        <v>148</v>
      </c>
      <c r="BE409" s="145">
        <f>IF(N409="základní",J409,0)</f>
        <v>0</v>
      </c>
      <c r="BF409" s="145">
        <f>IF(N409="snížená",J409,0)</f>
        <v>0</v>
      </c>
      <c r="BG409" s="145">
        <f>IF(N409="zákl. přenesená",J409,0)</f>
        <v>0</v>
      </c>
      <c r="BH409" s="145">
        <f>IF(N409="sníž. přenesená",J409,0)</f>
        <v>0</v>
      </c>
      <c r="BI409" s="145">
        <f>IF(N409="nulová",J409,0)</f>
        <v>0</v>
      </c>
      <c r="BJ409" s="18" t="s">
        <v>23</v>
      </c>
      <c r="BK409" s="145">
        <f>ROUND(I409*H409,2)</f>
        <v>0</v>
      </c>
      <c r="BL409" s="18" t="s">
        <v>265</v>
      </c>
      <c r="BM409" s="144" t="s">
        <v>609</v>
      </c>
    </row>
    <row r="410" spans="2:65" s="1" customFormat="1" ht="11.25">
      <c r="B410" s="34"/>
      <c r="D410" s="146" t="s">
        <v>157</v>
      </c>
      <c r="F410" s="147" t="s">
        <v>482</v>
      </c>
      <c r="I410" s="148"/>
      <c r="L410" s="34"/>
      <c r="M410" s="149"/>
      <c r="T410" s="55"/>
      <c r="AT410" s="18" t="s">
        <v>157</v>
      </c>
      <c r="AU410" s="18" t="s">
        <v>90</v>
      </c>
    </row>
    <row r="411" spans="2:65" s="11" customFormat="1" ht="22.9" customHeight="1">
      <c r="B411" s="121"/>
      <c r="D411" s="122" t="s">
        <v>81</v>
      </c>
      <c r="E411" s="131" t="s">
        <v>483</v>
      </c>
      <c r="F411" s="131" t="s">
        <v>484</v>
      </c>
      <c r="I411" s="124"/>
      <c r="J411" s="132">
        <f>BK411</f>
        <v>0</v>
      </c>
      <c r="L411" s="121"/>
      <c r="M411" s="126"/>
      <c r="P411" s="127">
        <f>SUM(P412:P441)</f>
        <v>0</v>
      </c>
      <c r="R411" s="127">
        <f>SUM(R412:R441)</f>
        <v>0.38642868000000002</v>
      </c>
      <c r="T411" s="128">
        <f>SUM(T412:T441)</f>
        <v>0</v>
      </c>
      <c r="AR411" s="122" t="s">
        <v>90</v>
      </c>
      <c r="AT411" s="129" t="s">
        <v>81</v>
      </c>
      <c r="AU411" s="129" t="s">
        <v>23</v>
      </c>
      <c r="AY411" s="122" t="s">
        <v>148</v>
      </c>
      <c r="BK411" s="130">
        <f>SUM(BK412:BK441)</f>
        <v>0</v>
      </c>
    </row>
    <row r="412" spans="2:65" s="1" customFormat="1" ht="24.2" customHeight="1">
      <c r="B412" s="34"/>
      <c r="C412" s="133" t="s">
        <v>485</v>
      </c>
      <c r="D412" s="133" t="s">
        <v>150</v>
      </c>
      <c r="E412" s="134" t="s">
        <v>610</v>
      </c>
      <c r="F412" s="135" t="s">
        <v>611</v>
      </c>
      <c r="G412" s="136" t="s">
        <v>153</v>
      </c>
      <c r="H412" s="137">
        <v>100.557</v>
      </c>
      <c r="I412" s="138"/>
      <c r="J412" s="139">
        <f>ROUND(I412*H412,2)</f>
        <v>0</v>
      </c>
      <c r="K412" s="135" t="s">
        <v>154</v>
      </c>
      <c r="L412" s="34"/>
      <c r="M412" s="140" t="s">
        <v>36</v>
      </c>
      <c r="N412" s="141" t="s">
        <v>53</v>
      </c>
      <c r="P412" s="142">
        <f>O412*H412</f>
        <v>0</v>
      </c>
      <c r="Q412" s="142">
        <v>4.0000000000000003E-5</v>
      </c>
      <c r="R412" s="142">
        <f>Q412*H412</f>
        <v>4.0222800000000005E-3</v>
      </c>
      <c r="S412" s="142">
        <v>0</v>
      </c>
      <c r="T412" s="143">
        <f>S412*H412</f>
        <v>0</v>
      </c>
      <c r="AR412" s="144" t="s">
        <v>265</v>
      </c>
      <c r="AT412" s="144" t="s">
        <v>150</v>
      </c>
      <c r="AU412" s="144" t="s">
        <v>90</v>
      </c>
      <c r="AY412" s="18" t="s">
        <v>148</v>
      </c>
      <c r="BE412" s="145">
        <f>IF(N412="základní",J412,0)</f>
        <v>0</v>
      </c>
      <c r="BF412" s="145">
        <f>IF(N412="snížená",J412,0)</f>
        <v>0</v>
      </c>
      <c r="BG412" s="145">
        <f>IF(N412="zákl. přenesená",J412,0)</f>
        <v>0</v>
      </c>
      <c r="BH412" s="145">
        <f>IF(N412="sníž. přenesená",J412,0)</f>
        <v>0</v>
      </c>
      <c r="BI412" s="145">
        <f>IF(N412="nulová",J412,0)</f>
        <v>0</v>
      </c>
      <c r="BJ412" s="18" t="s">
        <v>23</v>
      </c>
      <c r="BK412" s="145">
        <f>ROUND(I412*H412,2)</f>
        <v>0</v>
      </c>
      <c r="BL412" s="18" t="s">
        <v>265</v>
      </c>
      <c r="BM412" s="144" t="s">
        <v>612</v>
      </c>
    </row>
    <row r="413" spans="2:65" s="1" customFormat="1" ht="11.25">
      <c r="B413" s="34"/>
      <c r="D413" s="146" t="s">
        <v>157</v>
      </c>
      <c r="F413" s="147" t="s">
        <v>613</v>
      </c>
      <c r="I413" s="148"/>
      <c r="L413" s="34"/>
      <c r="M413" s="149"/>
      <c r="T413" s="55"/>
      <c r="AT413" s="18" t="s">
        <v>157</v>
      </c>
      <c r="AU413" s="18" t="s">
        <v>90</v>
      </c>
    </row>
    <row r="414" spans="2:65" s="12" customFormat="1" ht="11.25">
      <c r="B414" s="150"/>
      <c r="D414" s="151" t="s">
        <v>159</v>
      </c>
      <c r="E414" s="152" t="s">
        <v>36</v>
      </c>
      <c r="F414" s="153" t="s">
        <v>614</v>
      </c>
      <c r="H414" s="152" t="s">
        <v>36</v>
      </c>
      <c r="I414" s="154"/>
      <c r="L414" s="150"/>
      <c r="M414" s="155"/>
      <c r="T414" s="156"/>
      <c r="AT414" s="152" t="s">
        <v>159</v>
      </c>
      <c r="AU414" s="152" t="s">
        <v>90</v>
      </c>
      <c r="AV414" s="12" t="s">
        <v>23</v>
      </c>
      <c r="AW414" s="12" t="s">
        <v>43</v>
      </c>
      <c r="AX414" s="12" t="s">
        <v>82</v>
      </c>
      <c r="AY414" s="152" t="s">
        <v>148</v>
      </c>
    </row>
    <row r="415" spans="2:65" s="13" customFormat="1" ht="11.25">
      <c r="B415" s="157"/>
      <c r="D415" s="151" t="s">
        <v>159</v>
      </c>
      <c r="E415" s="158" t="s">
        <v>36</v>
      </c>
      <c r="F415" s="159" t="s">
        <v>541</v>
      </c>
      <c r="H415" s="160">
        <v>100.557</v>
      </c>
      <c r="I415" s="161"/>
      <c r="L415" s="157"/>
      <c r="M415" s="162"/>
      <c r="T415" s="163"/>
      <c r="AT415" s="158" t="s">
        <v>159</v>
      </c>
      <c r="AU415" s="158" t="s">
        <v>90</v>
      </c>
      <c r="AV415" s="13" t="s">
        <v>90</v>
      </c>
      <c r="AW415" s="13" t="s">
        <v>43</v>
      </c>
      <c r="AX415" s="13" t="s">
        <v>23</v>
      </c>
      <c r="AY415" s="158" t="s">
        <v>148</v>
      </c>
    </row>
    <row r="416" spans="2:65" s="1" customFormat="1" ht="24.2" customHeight="1">
      <c r="B416" s="34"/>
      <c r="C416" s="133" t="s">
        <v>494</v>
      </c>
      <c r="D416" s="133" t="s">
        <v>150</v>
      </c>
      <c r="E416" s="134" t="s">
        <v>486</v>
      </c>
      <c r="F416" s="135" t="s">
        <v>615</v>
      </c>
      <c r="G416" s="136" t="s">
        <v>153</v>
      </c>
      <c r="H416" s="137">
        <v>247.39699999999999</v>
      </c>
      <c r="I416" s="138"/>
      <c r="J416" s="139">
        <f>ROUND(I416*H416,2)</f>
        <v>0</v>
      </c>
      <c r="K416" s="135" t="s">
        <v>36</v>
      </c>
      <c r="L416" s="34"/>
      <c r="M416" s="140" t="s">
        <v>36</v>
      </c>
      <c r="N416" s="141" t="s">
        <v>53</v>
      </c>
      <c r="P416" s="142">
        <f>O416*H416</f>
        <v>0</v>
      </c>
      <c r="Q416" s="142">
        <v>7.2000000000000005E-4</v>
      </c>
      <c r="R416" s="142">
        <f>Q416*H416</f>
        <v>0.17812584000000001</v>
      </c>
      <c r="S416" s="142">
        <v>0</v>
      </c>
      <c r="T416" s="143">
        <f>S416*H416</f>
        <v>0</v>
      </c>
      <c r="AR416" s="144" t="s">
        <v>265</v>
      </c>
      <c r="AT416" s="144" t="s">
        <v>150</v>
      </c>
      <c r="AU416" s="144" t="s">
        <v>90</v>
      </c>
      <c r="AY416" s="18" t="s">
        <v>148</v>
      </c>
      <c r="BE416" s="145">
        <f>IF(N416="základní",J416,0)</f>
        <v>0</v>
      </c>
      <c r="BF416" s="145">
        <f>IF(N416="snížená",J416,0)</f>
        <v>0</v>
      </c>
      <c r="BG416" s="145">
        <f>IF(N416="zákl. přenesená",J416,0)</f>
        <v>0</v>
      </c>
      <c r="BH416" s="145">
        <f>IF(N416="sníž. přenesená",J416,0)</f>
        <v>0</v>
      </c>
      <c r="BI416" s="145">
        <f>IF(N416="nulová",J416,0)</f>
        <v>0</v>
      </c>
      <c r="BJ416" s="18" t="s">
        <v>23</v>
      </c>
      <c r="BK416" s="145">
        <f>ROUND(I416*H416,2)</f>
        <v>0</v>
      </c>
      <c r="BL416" s="18" t="s">
        <v>265</v>
      </c>
      <c r="BM416" s="144" t="s">
        <v>488</v>
      </c>
    </row>
    <row r="417" spans="2:65" s="12" customFormat="1" ht="11.25">
      <c r="B417" s="150"/>
      <c r="D417" s="151" t="s">
        <v>159</v>
      </c>
      <c r="E417" s="152" t="s">
        <v>36</v>
      </c>
      <c r="F417" s="153" t="s">
        <v>616</v>
      </c>
      <c r="H417" s="152" t="s">
        <v>36</v>
      </c>
      <c r="I417" s="154"/>
      <c r="L417" s="150"/>
      <c r="M417" s="155"/>
      <c r="T417" s="156"/>
      <c r="AT417" s="152" t="s">
        <v>159</v>
      </c>
      <c r="AU417" s="152" t="s">
        <v>90</v>
      </c>
      <c r="AV417" s="12" t="s">
        <v>23</v>
      </c>
      <c r="AW417" s="12" t="s">
        <v>43</v>
      </c>
      <c r="AX417" s="12" t="s">
        <v>82</v>
      </c>
      <c r="AY417" s="152" t="s">
        <v>148</v>
      </c>
    </row>
    <row r="418" spans="2:65" s="13" customFormat="1" ht="11.25">
      <c r="B418" s="157"/>
      <c r="D418" s="151" t="s">
        <v>159</v>
      </c>
      <c r="E418" s="158" t="s">
        <v>36</v>
      </c>
      <c r="F418" s="159" t="s">
        <v>541</v>
      </c>
      <c r="H418" s="160">
        <v>100.557</v>
      </c>
      <c r="I418" s="161"/>
      <c r="L418" s="157"/>
      <c r="M418" s="162"/>
      <c r="T418" s="163"/>
      <c r="AT418" s="158" t="s">
        <v>159</v>
      </c>
      <c r="AU418" s="158" t="s">
        <v>90</v>
      </c>
      <c r="AV418" s="13" t="s">
        <v>90</v>
      </c>
      <c r="AW418" s="13" t="s">
        <v>43</v>
      </c>
      <c r="AX418" s="13" t="s">
        <v>82</v>
      </c>
      <c r="AY418" s="158" t="s">
        <v>148</v>
      </c>
    </row>
    <row r="419" spans="2:65" s="15" customFormat="1" ht="11.25">
      <c r="B419" s="181"/>
      <c r="D419" s="151" t="s">
        <v>159</v>
      </c>
      <c r="E419" s="182" t="s">
        <v>36</v>
      </c>
      <c r="F419" s="183" t="s">
        <v>318</v>
      </c>
      <c r="H419" s="184">
        <v>100.557</v>
      </c>
      <c r="I419" s="185"/>
      <c r="L419" s="181"/>
      <c r="M419" s="186"/>
      <c r="T419" s="187"/>
      <c r="AT419" s="182" t="s">
        <v>159</v>
      </c>
      <c r="AU419" s="182" t="s">
        <v>90</v>
      </c>
      <c r="AV419" s="15" t="s">
        <v>175</v>
      </c>
      <c r="AW419" s="15" t="s">
        <v>43</v>
      </c>
      <c r="AX419" s="15" t="s">
        <v>82</v>
      </c>
      <c r="AY419" s="182" t="s">
        <v>148</v>
      </c>
    </row>
    <row r="420" spans="2:65" s="12" customFormat="1" ht="11.25">
      <c r="B420" s="150"/>
      <c r="D420" s="151" t="s">
        <v>159</v>
      </c>
      <c r="E420" s="152" t="s">
        <v>36</v>
      </c>
      <c r="F420" s="153" t="s">
        <v>491</v>
      </c>
      <c r="H420" s="152" t="s">
        <v>36</v>
      </c>
      <c r="I420" s="154"/>
      <c r="L420" s="150"/>
      <c r="M420" s="155"/>
      <c r="T420" s="156"/>
      <c r="AT420" s="152" t="s">
        <v>159</v>
      </c>
      <c r="AU420" s="152" t="s">
        <v>90</v>
      </c>
      <c r="AV420" s="12" t="s">
        <v>23</v>
      </c>
      <c r="AW420" s="12" t="s">
        <v>43</v>
      </c>
      <c r="AX420" s="12" t="s">
        <v>82</v>
      </c>
      <c r="AY420" s="152" t="s">
        <v>148</v>
      </c>
    </row>
    <row r="421" spans="2:65" s="12" customFormat="1" ht="11.25">
      <c r="B421" s="150"/>
      <c r="D421" s="151" t="s">
        <v>159</v>
      </c>
      <c r="E421" s="152" t="s">
        <v>36</v>
      </c>
      <c r="F421" s="153" t="s">
        <v>501</v>
      </c>
      <c r="H421" s="152" t="s">
        <v>36</v>
      </c>
      <c r="I421" s="154"/>
      <c r="L421" s="150"/>
      <c r="M421" s="155"/>
      <c r="T421" s="156"/>
      <c r="AT421" s="152" t="s">
        <v>159</v>
      </c>
      <c r="AU421" s="152" t="s">
        <v>90</v>
      </c>
      <c r="AV421" s="12" t="s">
        <v>23</v>
      </c>
      <c r="AW421" s="12" t="s">
        <v>43</v>
      </c>
      <c r="AX421" s="12" t="s">
        <v>82</v>
      </c>
      <c r="AY421" s="152" t="s">
        <v>148</v>
      </c>
    </row>
    <row r="422" spans="2:65" s="12" customFormat="1" ht="11.25">
      <c r="B422" s="150"/>
      <c r="D422" s="151" t="s">
        <v>159</v>
      </c>
      <c r="E422" s="152" t="s">
        <v>36</v>
      </c>
      <c r="F422" s="153" t="s">
        <v>161</v>
      </c>
      <c r="H422" s="152" t="s">
        <v>36</v>
      </c>
      <c r="I422" s="154"/>
      <c r="L422" s="150"/>
      <c r="M422" s="155"/>
      <c r="T422" s="156"/>
      <c r="AT422" s="152" t="s">
        <v>159</v>
      </c>
      <c r="AU422" s="152" t="s">
        <v>90</v>
      </c>
      <c r="AV422" s="12" t="s">
        <v>23</v>
      </c>
      <c r="AW422" s="12" t="s">
        <v>43</v>
      </c>
      <c r="AX422" s="12" t="s">
        <v>82</v>
      </c>
      <c r="AY422" s="152" t="s">
        <v>148</v>
      </c>
    </row>
    <row r="423" spans="2:65" s="13" customFormat="1" ht="11.25">
      <c r="B423" s="157"/>
      <c r="D423" s="151" t="s">
        <v>159</v>
      </c>
      <c r="E423" s="158" t="s">
        <v>36</v>
      </c>
      <c r="F423" s="159" t="s">
        <v>617</v>
      </c>
      <c r="H423" s="160">
        <v>39.567999999999998</v>
      </c>
      <c r="I423" s="161"/>
      <c r="L423" s="157"/>
      <c r="M423" s="162"/>
      <c r="T423" s="163"/>
      <c r="AT423" s="158" t="s">
        <v>159</v>
      </c>
      <c r="AU423" s="158" t="s">
        <v>90</v>
      </c>
      <c r="AV423" s="13" t="s">
        <v>90</v>
      </c>
      <c r="AW423" s="13" t="s">
        <v>43</v>
      </c>
      <c r="AX423" s="13" t="s">
        <v>82</v>
      </c>
      <c r="AY423" s="158" t="s">
        <v>148</v>
      </c>
    </row>
    <row r="424" spans="2:65" s="15" customFormat="1" ht="11.25">
      <c r="B424" s="181"/>
      <c r="D424" s="151" t="s">
        <v>159</v>
      </c>
      <c r="E424" s="182" t="s">
        <v>36</v>
      </c>
      <c r="F424" s="183" t="s">
        <v>318</v>
      </c>
      <c r="H424" s="184">
        <v>39.567999999999998</v>
      </c>
      <c r="I424" s="185"/>
      <c r="L424" s="181"/>
      <c r="M424" s="186"/>
      <c r="T424" s="187"/>
      <c r="AT424" s="182" t="s">
        <v>159</v>
      </c>
      <c r="AU424" s="182" t="s">
        <v>90</v>
      </c>
      <c r="AV424" s="15" t="s">
        <v>175</v>
      </c>
      <c r="AW424" s="15" t="s">
        <v>43</v>
      </c>
      <c r="AX424" s="15" t="s">
        <v>82</v>
      </c>
      <c r="AY424" s="182" t="s">
        <v>148</v>
      </c>
    </row>
    <row r="425" spans="2:65" s="12" customFormat="1" ht="11.25">
      <c r="B425" s="150"/>
      <c r="D425" s="151" t="s">
        <v>159</v>
      </c>
      <c r="E425" s="152" t="s">
        <v>36</v>
      </c>
      <c r="F425" s="153" t="s">
        <v>294</v>
      </c>
      <c r="H425" s="152" t="s">
        <v>36</v>
      </c>
      <c r="I425" s="154"/>
      <c r="L425" s="150"/>
      <c r="M425" s="155"/>
      <c r="T425" s="156"/>
      <c r="AT425" s="152" t="s">
        <v>159</v>
      </c>
      <c r="AU425" s="152" t="s">
        <v>90</v>
      </c>
      <c r="AV425" s="12" t="s">
        <v>23</v>
      </c>
      <c r="AW425" s="12" t="s">
        <v>43</v>
      </c>
      <c r="AX425" s="12" t="s">
        <v>82</v>
      </c>
      <c r="AY425" s="152" t="s">
        <v>148</v>
      </c>
    </row>
    <row r="426" spans="2:65" s="13" customFormat="1" ht="11.25">
      <c r="B426" s="157"/>
      <c r="D426" s="151" t="s">
        <v>159</v>
      </c>
      <c r="E426" s="158" t="s">
        <v>36</v>
      </c>
      <c r="F426" s="159" t="s">
        <v>618</v>
      </c>
      <c r="H426" s="160">
        <v>98.718999999999994</v>
      </c>
      <c r="I426" s="161"/>
      <c r="L426" s="157"/>
      <c r="M426" s="162"/>
      <c r="T426" s="163"/>
      <c r="AT426" s="158" t="s">
        <v>159</v>
      </c>
      <c r="AU426" s="158" t="s">
        <v>90</v>
      </c>
      <c r="AV426" s="13" t="s">
        <v>90</v>
      </c>
      <c r="AW426" s="13" t="s">
        <v>43</v>
      </c>
      <c r="AX426" s="13" t="s">
        <v>82</v>
      </c>
      <c r="AY426" s="158" t="s">
        <v>148</v>
      </c>
    </row>
    <row r="427" spans="2:65" s="13" customFormat="1" ht="11.25">
      <c r="B427" s="157"/>
      <c r="D427" s="151" t="s">
        <v>159</v>
      </c>
      <c r="E427" s="158" t="s">
        <v>36</v>
      </c>
      <c r="F427" s="159" t="s">
        <v>619</v>
      </c>
      <c r="H427" s="160">
        <v>8.5530000000000008</v>
      </c>
      <c r="I427" s="161"/>
      <c r="L427" s="157"/>
      <c r="M427" s="162"/>
      <c r="T427" s="163"/>
      <c r="AT427" s="158" t="s">
        <v>159</v>
      </c>
      <c r="AU427" s="158" t="s">
        <v>90</v>
      </c>
      <c r="AV427" s="13" t="s">
        <v>90</v>
      </c>
      <c r="AW427" s="13" t="s">
        <v>43</v>
      </c>
      <c r="AX427" s="13" t="s">
        <v>82</v>
      </c>
      <c r="AY427" s="158" t="s">
        <v>148</v>
      </c>
    </row>
    <row r="428" spans="2:65" s="15" customFormat="1" ht="11.25">
      <c r="B428" s="181"/>
      <c r="D428" s="151" t="s">
        <v>159</v>
      </c>
      <c r="E428" s="182" t="s">
        <v>36</v>
      </c>
      <c r="F428" s="183" t="s">
        <v>318</v>
      </c>
      <c r="H428" s="184">
        <v>107.27200000000001</v>
      </c>
      <c r="I428" s="185"/>
      <c r="L428" s="181"/>
      <c r="M428" s="186"/>
      <c r="T428" s="187"/>
      <c r="AT428" s="182" t="s">
        <v>159</v>
      </c>
      <c r="AU428" s="182" t="s">
        <v>90</v>
      </c>
      <c r="AV428" s="15" t="s">
        <v>175</v>
      </c>
      <c r="AW428" s="15" t="s">
        <v>43</v>
      </c>
      <c r="AX428" s="15" t="s">
        <v>82</v>
      </c>
      <c r="AY428" s="182" t="s">
        <v>148</v>
      </c>
    </row>
    <row r="429" spans="2:65" s="14" customFormat="1" ht="11.25">
      <c r="B429" s="164"/>
      <c r="D429" s="151" t="s">
        <v>159</v>
      </c>
      <c r="E429" s="165" t="s">
        <v>36</v>
      </c>
      <c r="F429" s="166" t="s">
        <v>167</v>
      </c>
      <c r="H429" s="167">
        <v>247.39699999999999</v>
      </c>
      <c r="I429" s="168"/>
      <c r="L429" s="164"/>
      <c r="M429" s="169"/>
      <c r="T429" s="170"/>
      <c r="AT429" s="165" t="s">
        <v>159</v>
      </c>
      <c r="AU429" s="165" t="s">
        <v>90</v>
      </c>
      <c r="AV429" s="14" t="s">
        <v>155</v>
      </c>
      <c r="AW429" s="14" t="s">
        <v>43</v>
      </c>
      <c r="AX429" s="14" t="s">
        <v>23</v>
      </c>
      <c r="AY429" s="165" t="s">
        <v>148</v>
      </c>
    </row>
    <row r="430" spans="2:65" s="1" customFormat="1" ht="21.75" customHeight="1">
      <c r="B430" s="34"/>
      <c r="C430" s="133" t="s">
        <v>620</v>
      </c>
      <c r="D430" s="133" t="s">
        <v>150</v>
      </c>
      <c r="E430" s="134" t="s">
        <v>495</v>
      </c>
      <c r="F430" s="135" t="s">
        <v>621</v>
      </c>
      <c r="G430" s="136" t="s">
        <v>153</v>
      </c>
      <c r="H430" s="137">
        <v>283.72300000000001</v>
      </c>
      <c r="I430" s="138"/>
      <c r="J430" s="139">
        <f>ROUND(I430*H430,2)</f>
        <v>0</v>
      </c>
      <c r="K430" s="135" t="s">
        <v>36</v>
      </c>
      <c r="L430" s="34"/>
      <c r="M430" s="140" t="s">
        <v>36</v>
      </c>
      <c r="N430" s="141" t="s">
        <v>53</v>
      </c>
      <c r="P430" s="142">
        <f>O430*H430</f>
        <v>0</v>
      </c>
      <c r="Q430" s="142">
        <v>7.2000000000000005E-4</v>
      </c>
      <c r="R430" s="142">
        <f>Q430*H430</f>
        <v>0.20428056000000003</v>
      </c>
      <c r="S430" s="142">
        <v>0</v>
      </c>
      <c r="T430" s="143">
        <f>S430*H430</f>
        <v>0</v>
      </c>
      <c r="AR430" s="144" t="s">
        <v>265</v>
      </c>
      <c r="AT430" s="144" t="s">
        <v>150</v>
      </c>
      <c r="AU430" s="144" t="s">
        <v>90</v>
      </c>
      <c r="AY430" s="18" t="s">
        <v>148</v>
      </c>
      <c r="BE430" s="145">
        <f>IF(N430="základní",J430,0)</f>
        <v>0</v>
      </c>
      <c r="BF430" s="145">
        <f>IF(N430="snížená",J430,0)</f>
        <v>0</v>
      </c>
      <c r="BG430" s="145">
        <f>IF(N430="zákl. přenesená",J430,0)</f>
        <v>0</v>
      </c>
      <c r="BH430" s="145">
        <f>IF(N430="sníž. přenesená",J430,0)</f>
        <v>0</v>
      </c>
      <c r="BI430" s="145">
        <f>IF(N430="nulová",J430,0)</f>
        <v>0</v>
      </c>
      <c r="BJ430" s="18" t="s">
        <v>23</v>
      </c>
      <c r="BK430" s="145">
        <f>ROUND(I430*H430,2)</f>
        <v>0</v>
      </c>
      <c r="BL430" s="18" t="s">
        <v>265</v>
      </c>
      <c r="BM430" s="144" t="s">
        <v>497</v>
      </c>
    </row>
    <row r="431" spans="2:65" s="12" customFormat="1" ht="11.25">
      <c r="B431" s="150"/>
      <c r="D431" s="151" t="s">
        <v>159</v>
      </c>
      <c r="E431" s="152" t="s">
        <v>36</v>
      </c>
      <c r="F431" s="153" t="s">
        <v>328</v>
      </c>
      <c r="H431" s="152" t="s">
        <v>36</v>
      </c>
      <c r="I431" s="154"/>
      <c r="L431" s="150"/>
      <c r="M431" s="155"/>
      <c r="T431" s="156"/>
      <c r="AT431" s="152" t="s">
        <v>159</v>
      </c>
      <c r="AU431" s="152" t="s">
        <v>90</v>
      </c>
      <c r="AV431" s="12" t="s">
        <v>23</v>
      </c>
      <c r="AW431" s="12" t="s">
        <v>43</v>
      </c>
      <c r="AX431" s="12" t="s">
        <v>82</v>
      </c>
      <c r="AY431" s="152" t="s">
        <v>148</v>
      </c>
    </row>
    <row r="432" spans="2:65" s="13" customFormat="1" ht="11.25">
      <c r="B432" s="157"/>
      <c r="D432" s="151" t="s">
        <v>159</v>
      </c>
      <c r="E432" s="158" t="s">
        <v>36</v>
      </c>
      <c r="F432" s="159" t="s">
        <v>566</v>
      </c>
      <c r="H432" s="160">
        <v>430.56299999999999</v>
      </c>
      <c r="I432" s="161"/>
      <c r="L432" s="157"/>
      <c r="M432" s="162"/>
      <c r="T432" s="163"/>
      <c r="AT432" s="158" t="s">
        <v>159</v>
      </c>
      <c r="AU432" s="158" t="s">
        <v>90</v>
      </c>
      <c r="AV432" s="13" t="s">
        <v>90</v>
      </c>
      <c r="AW432" s="13" t="s">
        <v>43</v>
      </c>
      <c r="AX432" s="13" t="s">
        <v>82</v>
      </c>
      <c r="AY432" s="158" t="s">
        <v>148</v>
      </c>
    </row>
    <row r="433" spans="2:51" s="12" customFormat="1" ht="11.25">
      <c r="B433" s="150"/>
      <c r="D433" s="151" t="s">
        <v>159</v>
      </c>
      <c r="E433" s="152" t="s">
        <v>36</v>
      </c>
      <c r="F433" s="153" t="s">
        <v>622</v>
      </c>
      <c r="H433" s="152" t="s">
        <v>36</v>
      </c>
      <c r="I433" s="154"/>
      <c r="L433" s="150"/>
      <c r="M433" s="155"/>
      <c r="T433" s="156"/>
      <c r="AT433" s="152" t="s">
        <v>159</v>
      </c>
      <c r="AU433" s="152" t="s">
        <v>90</v>
      </c>
      <c r="AV433" s="12" t="s">
        <v>23</v>
      </c>
      <c r="AW433" s="12" t="s">
        <v>43</v>
      </c>
      <c r="AX433" s="12" t="s">
        <v>82</v>
      </c>
      <c r="AY433" s="152" t="s">
        <v>148</v>
      </c>
    </row>
    <row r="434" spans="2:51" s="12" customFormat="1" ht="11.25">
      <c r="B434" s="150"/>
      <c r="D434" s="151" t="s">
        <v>159</v>
      </c>
      <c r="E434" s="152" t="s">
        <v>36</v>
      </c>
      <c r="F434" s="153" t="s">
        <v>491</v>
      </c>
      <c r="H434" s="152" t="s">
        <v>36</v>
      </c>
      <c r="I434" s="154"/>
      <c r="L434" s="150"/>
      <c r="M434" s="155"/>
      <c r="T434" s="156"/>
      <c r="AT434" s="152" t="s">
        <v>159</v>
      </c>
      <c r="AU434" s="152" t="s">
        <v>90</v>
      </c>
      <c r="AV434" s="12" t="s">
        <v>23</v>
      </c>
      <c r="AW434" s="12" t="s">
        <v>43</v>
      </c>
      <c r="AX434" s="12" t="s">
        <v>82</v>
      </c>
      <c r="AY434" s="152" t="s">
        <v>148</v>
      </c>
    </row>
    <row r="435" spans="2:51" s="12" customFormat="1" ht="11.25">
      <c r="B435" s="150"/>
      <c r="D435" s="151" t="s">
        <v>159</v>
      </c>
      <c r="E435" s="152" t="s">
        <v>36</v>
      </c>
      <c r="F435" s="153" t="s">
        <v>501</v>
      </c>
      <c r="H435" s="152" t="s">
        <v>36</v>
      </c>
      <c r="I435" s="154"/>
      <c r="L435" s="150"/>
      <c r="M435" s="155"/>
      <c r="T435" s="156"/>
      <c r="AT435" s="152" t="s">
        <v>159</v>
      </c>
      <c r="AU435" s="152" t="s">
        <v>90</v>
      </c>
      <c r="AV435" s="12" t="s">
        <v>23</v>
      </c>
      <c r="AW435" s="12" t="s">
        <v>43</v>
      </c>
      <c r="AX435" s="12" t="s">
        <v>82</v>
      </c>
      <c r="AY435" s="152" t="s">
        <v>148</v>
      </c>
    </row>
    <row r="436" spans="2:51" s="12" customFormat="1" ht="11.25">
      <c r="B436" s="150"/>
      <c r="D436" s="151" t="s">
        <v>159</v>
      </c>
      <c r="E436" s="152" t="s">
        <v>36</v>
      </c>
      <c r="F436" s="153" t="s">
        <v>161</v>
      </c>
      <c r="H436" s="152" t="s">
        <v>36</v>
      </c>
      <c r="I436" s="154"/>
      <c r="L436" s="150"/>
      <c r="M436" s="155"/>
      <c r="T436" s="156"/>
      <c r="AT436" s="152" t="s">
        <v>159</v>
      </c>
      <c r="AU436" s="152" t="s">
        <v>90</v>
      </c>
      <c r="AV436" s="12" t="s">
        <v>23</v>
      </c>
      <c r="AW436" s="12" t="s">
        <v>43</v>
      </c>
      <c r="AX436" s="12" t="s">
        <v>82</v>
      </c>
      <c r="AY436" s="152" t="s">
        <v>148</v>
      </c>
    </row>
    <row r="437" spans="2:51" s="13" customFormat="1" ht="11.25">
      <c r="B437" s="157"/>
      <c r="D437" s="151" t="s">
        <v>159</v>
      </c>
      <c r="E437" s="158" t="s">
        <v>36</v>
      </c>
      <c r="F437" s="159" t="s">
        <v>623</v>
      </c>
      <c r="H437" s="160">
        <v>-39.567999999999998</v>
      </c>
      <c r="I437" s="161"/>
      <c r="L437" s="157"/>
      <c r="M437" s="162"/>
      <c r="T437" s="163"/>
      <c r="AT437" s="158" t="s">
        <v>159</v>
      </c>
      <c r="AU437" s="158" t="s">
        <v>90</v>
      </c>
      <c r="AV437" s="13" t="s">
        <v>90</v>
      </c>
      <c r="AW437" s="13" t="s">
        <v>43</v>
      </c>
      <c r="AX437" s="13" t="s">
        <v>82</v>
      </c>
      <c r="AY437" s="158" t="s">
        <v>148</v>
      </c>
    </row>
    <row r="438" spans="2:51" s="12" customFormat="1" ht="11.25">
      <c r="B438" s="150"/>
      <c r="D438" s="151" t="s">
        <v>159</v>
      </c>
      <c r="E438" s="152" t="s">
        <v>36</v>
      </c>
      <c r="F438" s="153" t="s">
        <v>294</v>
      </c>
      <c r="H438" s="152" t="s">
        <v>36</v>
      </c>
      <c r="I438" s="154"/>
      <c r="L438" s="150"/>
      <c r="M438" s="155"/>
      <c r="T438" s="156"/>
      <c r="AT438" s="152" t="s">
        <v>159</v>
      </c>
      <c r="AU438" s="152" t="s">
        <v>90</v>
      </c>
      <c r="AV438" s="12" t="s">
        <v>23</v>
      </c>
      <c r="AW438" s="12" t="s">
        <v>43</v>
      </c>
      <c r="AX438" s="12" t="s">
        <v>82</v>
      </c>
      <c r="AY438" s="152" t="s">
        <v>148</v>
      </c>
    </row>
    <row r="439" spans="2:51" s="13" customFormat="1" ht="11.25">
      <c r="B439" s="157"/>
      <c r="D439" s="151" t="s">
        <v>159</v>
      </c>
      <c r="E439" s="158" t="s">
        <v>36</v>
      </c>
      <c r="F439" s="159" t="s">
        <v>624</v>
      </c>
      <c r="H439" s="160">
        <v>-98.718999999999994</v>
      </c>
      <c r="I439" s="161"/>
      <c r="L439" s="157"/>
      <c r="M439" s="162"/>
      <c r="T439" s="163"/>
      <c r="AT439" s="158" t="s">
        <v>159</v>
      </c>
      <c r="AU439" s="158" t="s">
        <v>90</v>
      </c>
      <c r="AV439" s="13" t="s">
        <v>90</v>
      </c>
      <c r="AW439" s="13" t="s">
        <v>43</v>
      </c>
      <c r="AX439" s="13" t="s">
        <v>82</v>
      </c>
      <c r="AY439" s="158" t="s">
        <v>148</v>
      </c>
    </row>
    <row r="440" spans="2:51" s="13" customFormat="1" ht="11.25">
      <c r="B440" s="157"/>
      <c r="D440" s="151" t="s">
        <v>159</v>
      </c>
      <c r="E440" s="158" t="s">
        <v>36</v>
      </c>
      <c r="F440" s="159" t="s">
        <v>625</v>
      </c>
      <c r="H440" s="160">
        <v>-8.5530000000000008</v>
      </c>
      <c r="I440" s="161"/>
      <c r="L440" s="157"/>
      <c r="M440" s="162"/>
      <c r="T440" s="163"/>
      <c r="AT440" s="158" t="s">
        <v>159</v>
      </c>
      <c r="AU440" s="158" t="s">
        <v>90</v>
      </c>
      <c r="AV440" s="13" t="s">
        <v>90</v>
      </c>
      <c r="AW440" s="13" t="s">
        <v>43</v>
      </c>
      <c r="AX440" s="13" t="s">
        <v>82</v>
      </c>
      <c r="AY440" s="158" t="s">
        <v>148</v>
      </c>
    </row>
    <row r="441" spans="2:51" s="14" customFormat="1" ht="11.25">
      <c r="B441" s="164"/>
      <c r="D441" s="151" t="s">
        <v>159</v>
      </c>
      <c r="E441" s="165" t="s">
        <v>36</v>
      </c>
      <c r="F441" s="166" t="s">
        <v>167</v>
      </c>
      <c r="H441" s="167">
        <v>283.72300000000001</v>
      </c>
      <c r="I441" s="168"/>
      <c r="L441" s="164"/>
      <c r="M441" s="188"/>
      <c r="N441" s="189"/>
      <c r="O441" s="189"/>
      <c r="P441" s="189"/>
      <c r="Q441" s="189"/>
      <c r="R441" s="189"/>
      <c r="S441" s="189"/>
      <c r="T441" s="190"/>
      <c r="AT441" s="165" t="s">
        <v>159</v>
      </c>
      <c r="AU441" s="165" t="s">
        <v>90</v>
      </c>
      <c r="AV441" s="14" t="s">
        <v>155</v>
      </c>
      <c r="AW441" s="14" t="s">
        <v>43</v>
      </c>
      <c r="AX441" s="14" t="s">
        <v>23</v>
      </c>
      <c r="AY441" s="165" t="s">
        <v>148</v>
      </c>
    </row>
    <row r="442" spans="2:51" s="1" customFormat="1" ht="6.95" customHeight="1">
      <c r="B442" s="43"/>
      <c r="C442" s="44"/>
      <c r="D442" s="44"/>
      <c r="E442" s="44"/>
      <c r="F442" s="44"/>
      <c r="G442" s="44"/>
      <c r="H442" s="44"/>
      <c r="I442" s="44"/>
      <c r="J442" s="44"/>
      <c r="K442" s="44"/>
      <c r="L442" s="34"/>
    </row>
  </sheetData>
  <sheetProtection algorithmName="SHA-512" hashValue="d19heic4xlBgzodse3UN3GEmVkrEuxDvEGs2QG+p9Y7zfhhldeSsa9RfQ4D/bWa061yEZdpwJ9pYDszXUXkF1A==" saltValue="ahIniO6JWFtjXWZ3r9pQafcoXo+BY9XWXHD7VSKTybmjDLpcVKlORbhr6zCZt3B204dTxzNf/K+j0akVRyisXQ==" spinCount="100000" sheet="1" objects="1" scenarios="1" formatColumns="0" formatRows="0" autoFilter="0"/>
  <autoFilter ref="C98:K441" xr:uid="{00000000-0009-0000-0000-000002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3" r:id="rId1" xr:uid="{00000000-0004-0000-0200-000000000000}"/>
    <hyperlink ref="F113" r:id="rId2" xr:uid="{00000000-0004-0000-0200-000001000000}"/>
    <hyperlink ref="F121" r:id="rId3" xr:uid="{00000000-0004-0000-0200-000002000000}"/>
    <hyperlink ref="F127" r:id="rId4" xr:uid="{00000000-0004-0000-0200-000003000000}"/>
    <hyperlink ref="F131" r:id="rId5" xr:uid="{00000000-0004-0000-0200-000004000000}"/>
    <hyperlink ref="F136" r:id="rId6" xr:uid="{00000000-0004-0000-0200-000005000000}"/>
    <hyperlink ref="F141" r:id="rId7" xr:uid="{00000000-0004-0000-0200-000006000000}"/>
    <hyperlink ref="F151" r:id="rId8" xr:uid="{00000000-0004-0000-0200-000007000000}"/>
    <hyperlink ref="F156" r:id="rId9" xr:uid="{00000000-0004-0000-0200-000008000000}"/>
    <hyperlink ref="F165" r:id="rId10" xr:uid="{00000000-0004-0000-0200-000009000000}"/>
    <hyperlink ref="F169" r:id="rId11" xr:uid="{00000000-0004-0000-0200-00000A000000}"/>
    <hyperlink ref="F176" r:id="rId12" xr:uid="{00000000-0004-0000-0200-00000B000000}"/>
    <hyperlink ref="F181" r:id="rId13" xr:uid="{00000000-0004-0000-0200-00000C000000}"/>
    <hyperlink ref="F189" r:id="rId14" xr:uid="{00000000-0004-0000-0200-00000D000000}"/>
    <hyperlink ref="F195" r:id="rId15" xr:uid="{00000000-0004-0000-0200-00000E000000}"/>
    <hyperlink ref="F205" r:id="rId16" xr:uid="{00000000-0004-0000-0200-00000F000000}"/>
    <hyperlink ref="F217" r:id="rId17" xr:uid="{00000000-0004-0000-0200-000010000000}"/>
    <hyperlink ref="F227" r:id="rId18" xr:uid="{00000000-0004-0000-0200-000011000000}"/>
    <hyperlink ref="F283" r:id="rId19" xr:uid="{00000000-0004-0000-0200-000012000000}"/>
    <hyperlink ref="F288" r:id="rId20" xr:uid="{00000000-0004-0000-0200-000013000000}"/>
    <hyperlink ref="F293" r:id="rId21" xr:uid="{00000000-0004-0000-0200-000014000000}"/>
    <hyperlink ref="F305" r:id="rId22" xr:uid="{00000000-0004-0000-0200-000015000000}"/>
    <hyperlink ref="F329" r:id="rId23" xr:uid="{00000000-0004-0000-0200-000016000000}"/>
    <hyperlink ref="F336" r:id="rId24" xr:uid="{00000000-0004-0000-0200-000017000000}"/>
    <hyperlink ref="F343" r:id="rId25" xr:uid="{00000000-0004-0000-0200-000018000000}"/>
    <hyperlink ref="F349" r:id="rId26" xr:uid="{00000000-0004-0000-0200-000019000000}"/>
    <hyperlink ref="F387" r:id="rId27" xr:uid="{00000000-0004-0000-0200-00001A000000}"/>
    <hyperlink ref="F389" r:id="rId28" xr:uid="{00000000-0004-0000-0200-00001B000000}"/>
    <hyperlink ref="F392" r:id="rId29" xr:uid="{00000000-0004-0000-0200-00001C000000}"/>
    <hyperlink ref="F394" r:id="rId30" xr:uid="{00000000-0004-0000-0200-00001D000000}"/>
    <hyperlink ref="F397" r:id="rId31" xr:uid="{00000000-0004-0000-0200-00001E000000}"/>
    <hyperlink ref="F400" r:id="rId32" xr:uid="{00000000-0004-0000-0200-00001F000000}"/>
    <hyperlink ref="F404" r:id="rId33" xr:uid="{00000000-0004-0000-0200-000020000000}"/>
    <hyperlink ref="F410" r:id="rId34" xr:uid="{00000000-0004-0000-0200-000021000000}"/>
    <hyperlink ref="F413" r:id="rId35" xr:uid="{00000000-0004-0000-0200-00002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42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8" t="s">
        <v>101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109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2" t="str">
        <f>'Rekapitulace stavby'!K6</f>
        <v>Stavební a restaurátorská obnova - areál Velehrad  - SO 05 Ohradní zeď (č.7-11)</v>
      </c>
      <c r="F7" s="323"/>
      <c r="G7" s="323"/>
      <c r="H7" s="323"/>
      <c r="L7" s="21"/>
    </row>
    <row r="8" spans="2:46" ht="12" customHeight="1">
      <c r="B8" s="21"/>
      <c r="D8" s="28" t="s">
        <v>110</v>
      </c>
      <c r="L8" s="21"/>
    </row>
    <row r="9" spans="2:46" s="1" customFormat="1" ht="16.5" customHeight="1">
      <c r="B9" s="34"/>
      <c r="E9" s="322" t="s">
        <v>111</v>
      </c>
      <c r="F9" s="324"/>
      <c r="G9" s="324"/>
      <c r="H9" s="324"/>
      <c r="L9" s="34"/>
    </row>
    <row r="10" spans="2:46" s="1" customFormat="1" ht="12" customHeight="1">
      <c r="B10" s="34"/>
      <c r="D10" s="28" t="s">
        <v>112</v>
      </c>
      <c r="L10" s="34"/>
    </row>
    <row r="11" spans="2:46" s="1" customFormat="1" ht="16.5" customHeight="1">
      <c r="B11" s="34"/>
      <c r="E11" s="281" t="s">
        <v>626</v>
      </c>
      <c r="F11" s="324"/>
      <c r="G11" s="324"/>
      <c r="H11" s="324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19</v>
      </c>
      <c r="F13" s="26" t="s">
        <v>36</v>
      </c>
      <c r="I13" s="28" t="s">
        <v>21</v>
      </c>
      <c r="J13" s="26" t="s">
        <v>36</v>
      </c>
      <c r="L13" s="34"/>
    </row>
    <row r="14" spans="2:46" s="1" customFormat="1" ht="12" customHeight="1">
      <c r="B14" s="34"/>
      <c r="D14" s="28" t="s">
        <v>24</v>
      </c>
      <c r="F14" s="26" t="s">
        <v>25</v>
      </c>
      <c r="I14" s="28" t="s">
        <v>26</v>
      </c>
      <c r="J14" s="51" t="str">
        <f>'Rekapitulace stavby'!AN8</f>
        <v>25. 8. 2025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34</v>
      </c>
      <c r="I16" s="28" t="s">
        <v>35</v>
      </c>
      <c r="J16" s="26" t="s">
        <v>36</v>
      </c>
      <c r="L16" s="34"/>
    </row>
    <row r="17" spans="2:12" s="1" customFormat="1" ht="18" customHeight="1">
      <c r="B17" s="34"/>
      <c r="E17" s="26" t="s">
        <v>37</v>
      </c>
      <c r="I17" s="28" t="s">
        <v>38</v>
      </c>
      <c r="J17" s="26" t="s">
        <v>36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39</v>
      </c>
      <c r="I19" s="28" t="s">
        <v>35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5" t="str">
        <f>'Rekapitulace stavby'!E14</f>
        <v>Vyplň údaj</v>
      </c>
      <c r="F20" s="306"/>
      <c r="G20" s="306"/>
      <c r="H20" s="306"/>
      <c r="I20" s="28" t="s">
        <v>38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41</v>
      </c>
      <c r="I22" s="28" t="s">
        <v>35</v>
      </c>
      <c r="J22" s="26" t="s">
        <v>36</v>
      </c>
      <c r="L22" s="34"/>
    </row>
    <row r="23" spans="2:12" s="1" customFormat="1" ht="18" customHeight="1">
      <c r="B23" s="34"/>
      <c r="E23" s="26" t="s">
        <v>42</v>
      </c>
      <c r="I23" s="28" t="s">
        <v>38</v>
      </c>
      <c r="J23" s="26" t="s">
        <v>36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44</v>
      </c>
      <c r="I25" s="28" t="s">
        <v>35</v>
      </c>
      <c r="J25" s="26" t="s">
        <v>36</v>
      </c>
      <c r="L25" s="34"/>
    </row>
    <row r="26" spans="2:12" s="1" customFormat="1" ht="18" customHeight="1">
      <c r="B26" s="34"/>
      <c r="E26" s="26" t="s">
        <v>45</v>
      </c>
      <c r="I26" s="28" t="s">
        <v>38</v>
      </c>
      <c r="J26" s="26" t="s">
        <v>36</v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46</v>
      </c>
      <c r="L28" s="34"/>
    </row>
    <row r="29" spans="2:12" s="7" customFormat="1" ht="47.25" customHeight="1">
      <c r="B29" s="93"/>
      <c r="E29" s="311" t="s">
        <v>114</v>
      </c>
      <c r="F29" s="311"/>
      <c r="G29" s="311"/>
      <c r="H29" s="311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48</v>
      </c>
      <c r="J32" s="65">
        <f>ROUND(J99,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50</v>
      </c>
      <c r="I34" s="37" t="s">
        <v>49</v>
      </c>
      <c r="J34" s="37" t="s">
        <v>51</v>
      </c>
      <c r="L34" s="34"/>
    </row>
    <row r="35" spans="2:12" s="1" customFormat="1" ht="14.45" customHeight="1">
      <c r="B35" s="34"/>
      <c r="D35" s="54" t="s">
        <v>52</v>
      </c>
      <c r="E35" s="28" t="s">
        <v>53</v>
      </c>
      <c r="F35" s="85">
        <f>ROUND((SUM(BE99:BE420)),  2)</f>
        <v>0</v>
      </c>
      <c r="I35" s="95">
        <v>0.21</v>
      </c>
      <c r="J35" s="85">
        <f>ROUND(((SUM(BE99:BE420))*I35),  2)</f>
        <v>0</v>
      </c>
      <c r="L35" s="34"/>
    </row>
    <row r="36" spans="2:12" s="1" customFormat="1" ht="14.45" customHeight="1">
      <c r="B36" s="34"/>
      <c r="E36" s="28" t="s">
        <v>54</v>
      </c>
      <c r="F36" s="85">
        <f>ROUND((SUM(BF99:BF420)),  2)</f>
        <v>0</v>
      </c>
      <c r="I36" s="95">
        <v>0.12</v>
      </c>
      <c r="J36" s="85">
        <f>ROUND(((SUM(BF99:BF420))*I36),  2)</f>
        <v>0</v>
      </c>
      <c r="L36" s="34"/>
    </row>
    <row r="37" spans="2:12" s="1" customFormat="1" ht="14.45" hidden="1" customHeight="1">
      <c r="B37" s="34"/>
      <c r="E37" s="28" t="s">
        <v>55</v>
      </c>
      <c r="F37" s="85">
        <f>ROUND((SUM(BG99:BG420)),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56</v>
      </c>
      <c r="F38" s="85">
        <f>ROUND((SUM(BH99:BH420)),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57</v>
      </c>
      <c r="F39" s="85">
        <f>ROUND((SUM(BI99:BI420)),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58</v>
      </c>
      <c r="E41" s="56"/>
      <c r="F41" s="56"/>
      <c r="G41" s="98" t="s">
        <v>59</v>
      </c>
      <c r="H41" s="99" t="s">
        <v>60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115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2" t="str">
        <f>E7</f>
        <v>Stavební a restaurátorská obnova - areál Velehrad  - SO 05 Ohradní zeď (č.7-11)</v>
      </c>
      <c r="F50" s="323"/>
      <c r="G50" s="323"/>
      <c r="H50" s="323"/>
      <c r="L50" s="34"/>
    </row>
    <row r="51" spans="2:47" ht="12" customHeight="1">
      <c r="B51" s="21"/>
      <c r="C51" s="28" t="s">
        <v>110</v>
      </c>
      <c r="L51" s="21"/>
    </row>
    <row r="52" spans="2:47" s="1" customFormat="1" ht="16.5" customHeight="1">
      <c r="B52" s="34"/>
      <c r="E52" s="322" t="s">
        <v>111</v>
      </c>
      <c r="F52" s="324"/>
      <c r="G52" s="324"/>
      <c r="H52" s="324"/>
      <c r="L52" s="34"/>
    </row>
    <row r="53" spans="2:47" s="1" customFormat="1" ht="12" customHeight="1">
      <c r="B53" s="34"/>
      <c r="C53" s="28" t="s">
        <v>112</v>
      </c>
      <c r="L53" s="34"/>
    </row>
    <row r="54" spans="2:47" s="1" customFormat="1" ht="16.5" customHeight="1">
      <c r="B54" s="34"/>
      <c r="E54" s="281" t="str">
        <f>E11</f>
        <v>04 - Ohradní zeď - č.10</v>
      </c>
      <c r="F54" s="324"/>
      <c r="G54" s="324"/>
      <c r="H54" s="324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24</v>
      </c>
      <c r="F56" s="26" t="str">
        <f>F14</f>
        <v>Velehrad</v>
      </c>
      <c r="I56" s="28" t="s">
        <v>26</v>
      </c>
      <c r="J56" s="51" t="str">
        <f>IF(J14="","",J14)</f>
        <v>25. 8. 2025</v>
      </c>
      <c r="L56" s="34"/>
    </row>
    <row r="57" spans="2:47" s="1" customFormat="1" ht="6.95" customHeight="1">
      <c r="B57" s="34"/>
      <c r="L57" s="34"/>
    </row>
    <row r="58" spans="2:47" s="1" customFormat="1" ht="40.15" customHeight="1">
      <c r="B58" s="34"/>
      <c r="C58" s="28" t="s">
        <v>34</v>
      </c>
      <c r="F58" s="26" t="str">
        <f>E17</f>
        <v>Arcibiskupství olomoucké, Wurmova562/9, Olomouc</v>
      </c>
      <c r="I58" s="28" t="s">
        <v>41</v>
      </c>
      <c r="J58" s="32" t="str">
        <f>E23</f>
        <v>Atelier A, ulice 8.května  16 , Olomouc</v>
      </c>
      <c r="L58" s="34"/>
    </row>
    <row r="59" spans="2:47" s="1" customFormat="1" ht="15.2" customHeight="1">
      <c r="B59" s="34"/>
      <c r="C59" s="28" t="s">
        <v>39</v>
      </c>
      <c r="F59" s="26" t="str">
        <f>IF(E20="","",E20)</f>
        <v>Vyplň údaj</v>
      </c>
      <c r="I59" s="28" t="s">
        <v>44</v>
      </c>
      <c r="J59" s="32" t="str">
        <f>E26</f>
        <v>Kucek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116</v>
      </c>
      <c r="D61" s="96"/>
      <c r="E61" s="96"/>
      <c r="F61" s="96"/>
      <c r="G61" s="96"/>
      <c r="H61" s="96"/>
      <c r="I61" s="96"/>
      <c r="J61" s="103" t="s">
        <v>117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80</v>
      </c>
      <c r="J63" s="65">
        <f>J99</f>
        <v>0</v>
      </c>
      <c r="L63" s="34"/>
      <c r="AU63" s="18" t="s">
        <v>118</v>
      </c>
    </row>
    <row r="64" spans="2:47" s="8" customFormat="1" ht="24.95" customHeight="1">
      <c r="B64" s="105"/>
      <c r="D64" s="106" t="s">
        <v>119</v>
      </c>
      <c r="E64" s="107"/>
      <c r="F64" s="107"/>
      <c r="G64" s="107"/>
      <c r="H64" s="107"/>
      <c r="I64" s="107"/>
      <c r="J64" s="108">
        <f>J100</f>
        <v>0</v>
      </c>
      <c r="L64" s="105"/>
    </row>
    <row r="65" spans="2:12" s="9" customFormat="1" ht="19.899999999999999" customHeight="1">
      <c r="B65" s="109"/>
      <c r="D65" s="110" t="s">
        <v>120</v>
      </c>
      <c r="E65" s="111"/>
      <c r="F65" s="111"/>
      <c r="G65" s="111"/>
      <c r="H65" s="111"/>
      <c r="I65" s="111"/>
      <c r="J65" s="112">
        <f>J101</f>
        <v>0</v>
      </c>
      <c r="L65" s="109"/>
    </row>
    <row r="66" spans="2:12" s="9" customFormat="1" ht="19.899999999999999" customHeight="1">
      <c r="B66" s="109"/>
      <c r="D66" s="110" t="s">
        <v>121</v>
      </c>
      <c r="E66" s="111"/>
      <c r="F66" s="111"/>
      <c r="G66" s="111"/>
      <c r="H66" s="111"/>
      <c r="I66" s="111"/>
      <c r="J66" s="112">
        <f>J176</f>
        <v>0</v>
      </c>
      <c r="L66" s="109"/>
    </row>
    <row r="67" spans="2:12" s="9" customFormat="1" ht="19.899999999999999" customHeight="1">
      <c r="B67" s="109"/>
      <c r="D67" s="110" t="s">
        <v>123</v>
      </c>
      <c r="E67" s="111"/>
      <c r="F67" s="111"/>
      <c r="G67" s="111"/>
      <c r="H67" s="111"/>
      <c r="I67" s="111"/>
      <c r="J67" s="112">
        <f>J216</f>
        <v>0</v>
      </c>
      <c r="L67" s="109"/>
    </row>
    <row r="68" spans="2:12" s="9" customFormat="1" ht="19.899999999999999" customHeight="1">
      <c r="B68" s="109"/>
      <c r="D68" s="110" t="s">
        <v>124</v>
      </c>
      <c r="E68" s="111"/>
      <c r="F68" s="111"/>
      <c r="G68" s="111"/>
      <c r="H68" s="111"/>
      <c r="I68" s="111"/>
      <c r="J68" s="112">
        <f>J290</f>
        <v>0</v>
      </c>
      <c r="L68" s="109"/>
    </row>
    <row r="69" spans="2:12" s="9" customFormat="1" ht="19.899999999999999" customHeight="1">
      <c r="B69" s="109"/>
      <c r="D69" s="110" t="s">
        <v>125</v>
      </c>
      <c r="E69" s="111"/>
      <c r="F69" s="111"/>
      <c r="G69" s="111"/>
      <c r="H69" s="111"/>
      <c r="I69" s="111"/>
      <c r="J69" s="112">
        <f>J298</f>
        <v>0</v>
      </c>
      <c r="L69" s="109"/>
    </row>
    <row r="70" spans="2:12" s="9" customFormat="1" ht="19.899999999999999" customHeight="1">
      <c r="B70" s="109"/>
      <c r="D70" s="110" t="s">
        <v>126</v>
      </c>
      <c r="E70" s="111"/>
      <c r="F70" s="111"/>
      <c r="G70" s="111"/>
      <c r="H70" s="111"/>
      <c r="I70" s="111"/>
      <c r="J70" s="112">
        <f>J305</f>
        <v>0</v>
      </c>
      <c r="L70" s="109"/>
    </row>
    <row r="71" spans="2:12" s="9" customFormat="1" ht="19.899999999999999" customHeight="1">
      <c r="B71" s="109"/>
      <c r="D71" s="110" t="s">
        <v>127</v>
      </c>
      <c r="E71" s="111"/>
      <c r="F71" s="111"/>
      <c r="G71" s="111"/>
      <c r="H71" s="111"/>
      <c r="I71" s="111"/>
      <c r="J71" s="112">
        <f>J336</f>
        <v>0</v>
      </c>
      <c r="L71" s="109"/>
    </row>
    <row r="72" spans="2:12" s="9" customFormat="1" ht="19.899999999999999" customHeight="1">
      <c r="B72" s="109"/>
      <c r="D72" s="110" t="s">
        <v>128</v>
      </c>
      <c r="E72" s="111"/>
      <c r="F72" s="111"/>
      <c r="G72" s="111"/>
      <c r="H72" s="111"/>
      <c r="I72" s="111"/>
      <c r="J72" s="112">
        <f>J359</f>
        <v>0</v>
      </c>
      <c r="L72" s="109"/>
    </row>
    <row r="73" spans="2:12" s="9" customFormat="1" ht="19.899999999999999" customHeight="1">
      <c r="B73" s="109"/>
      <c r="D73" s="110" t="s">
        <v>129</v>
      </c>
      <c r="E73" s="111"/>
      <c r="F73" s="111"/>
      <c r="G73" s="111"/>
      <c r="H73" s="111"/>
      <c r="I73" s="111"/>
      <c r="J73" s="112">
        <f>J372</f>
        <v>0</v>
      </c>
      <c r="L73" s="109"/>
    </row>
    <row r="74" spans="2:12" s="8" customFormat="1" ht="24.95" customHeight="1">
      <c r="B74" s="105"/>
      <c r="D74" s="106" t="s">
        <v>130</v>
      </c>
      <c r="E74" s="107"/>
      <c r="F74" s="107"/>
      <c r="G74" s="107"/>
      <c r="H74" s="107"/>
      <c r="I74" s="107"/>
      <c r="J74" s="108">
        <f>J375</f>
        <v>0</v>
      </c>
      <c r="L74" s="105"/>
    </row>
    <row r="75" spans="2:12" s="9" customFormat="1" ht="19.899999999999999" customHeight="1">
      <c r="B75" s="109"/>
      <c r="D75" s="110" t="s">
        <v>131</v>
      </c>
      <c r="E75" s="111"/>
      <c r="F75" s="111"/>
      <c r="G75" s="111"/>
      <c r="H75" s="111"/>
      <c r="I75" s="111"/>
      <c r="J75" s="112">
        <f>J376</f>
        <v>0</v>
      </c>
      <c r="L75" s="109"/>
    </row>
    <row r="76" spans="2:12" s="9" customFormat="1" ht="19.899999999999999" customHeight="1">
      <c r="B76" s="109"/>
      <c r="D76" s="110" t="s">
        <v>627</v>
      </c>
      <c r="E76" s="111"/>
      <c r="F76" s="111"/>
      <c r="G76" s="111"/>
      <c r="H76" s="111"/>
      <c r="I76" s="111"/>
      <c r="J76" s="112">
        <f>J386</f>
        <v>0</v>
      </c>
      <c r="L76" s="109"/>
    </row>
    <row r="77" spans="2:12" s="9" customFormat="1" ht="19.899999999999999" customHeight="1">
      <c r="B77" s="109"/>
      <c r="D77" s="110" t="s">
        <v>132</v>
      </c>
      <c r="E77" s="111"/>
      <c r="F77" s="111"/>
      <c r="G77" s="111"/>
      <c r="H77" s="111"/>
      <c r="I77" s="111"/>
      <c r="J77" s="112">
        <f>J398</f>
        <v>0</v>
      </c>
      <c r="L77" s="109"/>
    </row>
    <row r="78" spans="2:12" s="1" customFormat="1" ht="21.75" customHeight="1">
      <c r="B78" s="34"/>
      <c r="L78" s="34"/>
    </row>
    <row r="79" spans="2:12" s="1" customFormat="1" ht="6.95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4"/>
    </row>
    <row r="83" spans="2:12" s="1" customFormat="1" ht="6.95" customHeight="1">
      <c r="B83" s="45"/>
      <c r="C83" s="46"/>
      <c r="D83" s="46"/>
      <c r="E83" s="46"/>
      <c r="F83" s="46"/>
      <c r="G83" s="46"/>
      <c r="H83" s="46"/>
      <c r="I83" s="46"/>
      <c r="J83" s="46"/>
      <c r="K83" s="46"/>
      <c r="L83" s="34"/>
    </row>
    <row r="84" spans="2:12" s="1" customFormat="1" ht="24.95" customHeight="1">
      <c r="B84" s="34"/>
      <c r="C84" s="22" t="s">
        <v>133</v>
      </c>
      <c r="L84" s="34"/>
    </row>
    <row r="85" spans="2:12" s="1" customFormat="1" ht="6.95" customHeight="1">
      <c r="B85" s="34"/>
      <c r="L85" s="34"/>
    </row>
    <row r="86" spans="2:12" s="1" customFormat="1" ht="12" customHeight="1">
      <c r="B86" s="34"/>
      <c r="C86" s="28" t="s">
        <v>16</v>
      </c>
      <c r="L86" s="34"/>
    </row>
    <row r="87" spans="2:12" s="1" customFormat="1" ht="16.5" customHeight="1">
      <c r="B87" s="34"/>
      <c r="E87" s="322" t="str">
        <f>E7</f>
        <v>Stavební a restaurátorská obnova - areál Velehrad  - SO 05 Ohradní zeď (č.7-11)</v>
      </c>
      <c r="F87" s="323"/>
      <c r="G87" s="323"/>
      <c r="H87" s="323"/>
      <c r="L87" s="34"/>
    </row>
    <row r="88" spans="2:12" ht="12" customHeight="1">
      <c r="B88" s="21"/>
      <c r="C88" s="28" t="s">
        <v>110</v>
      </c>
      <c r="L88" s="21"/>
    </row>
    <row r="89" spans="2:12" s="1" customFormat="1" ht="16.5" customHeight="1">
      <c r="B89" s="34"/>
      <c r="E89" s="322" t="s">
        <v>111</v>
      </c>
      <c r="F89" s="324"/>
      <c r="G89" s="324"/>
      <c r="H89" s="324"/>
      <c r="L89" s="34"/>
    </row>
    <row r="90" spans="2:12" s="1" customFormat="1" ht="12" customHeight="1">
      <c r="B90" s="34"/>
      <c r="C90" s="28" t="s">
        <v>112</v>
      </c>
      <c r="L90" s="34"/>
    </row>
    <row r="91" spans="2:12" s="1" customFormat="1" ht="16.5" customHeight="1">
      <c r="B91" s="34"/>
      <c r="E91" s="281" t="str">
        <f>E11</f>
        <v>04 - Ohradní zeď - č.10</v>
      </c>
      <c r="F91" s="324"/>
      <c r="G91" s="324"/>
      <c r="H91" s="324"/>
      <c r="L91" s="34"/>
    </row>
    <row r="92" spans="2:12" s="1" customFormat="1" ht="6.95" customHeight="1">
      <c r="B92" s="34"/>
      <c r="L92" s="34"/>
    </row>
    <row r="93" spans="2:12" s="1" customFormat="1" ht="12" customHeight="1">
      <c r="B93" s="34"/>
      <c r="C93" s="28" t="s">
        <v>24</v>
      </c>
      <c r="F93" s="26" t="str">
        <f>F14</f>
        <v>Velehrad</v>
      </c>
      <c r="I93" s="28" t="s">
        <v>26</v>
      </c>
      <c r="J93" s="51" t="str">
        <f>IF(J14="","",J14)</f>
        <v>25. 8. 2025</v>
      </c>
      <c r="L93" s="34"/>
    </row>
    <row r="94" spans="2:12" s="1" customFormat="1" ht="6.95" customHeight="1">
      <c r="B94" s="34"/>
      <c r="L94" s="34"/>
    </row>
    <row r="95" spans="2:12" s="1" customFormat="1" ht="40.15" customHeight="1">
      <c r="B95" s="34"/>
      <c r="C95" s="28" t="s">
        <v>34</v>
      </c>
      <c r="F95" s="26" t="str">
        <f>E17</f>
        <v>Arcibiskupství olomoucké, Wurmova562/9, Olomouc</v>
      </c>
      <c r="I95" s="28" t="s">
        <v>41</v>
      </c>
      <c r="J95" s="32" t="str">
        <f>E23</f>
        <v>Atelier A, ulice 8.května  16 , Olomouc</v>
      </c>
      <c r="L95" s="34"/>
    </row>
    <row r="96" spans="2:12" s="1" customFormat="1" ht="15.2" customHeight="1">
      <c r="B96" s="34"/>
      <c r="C96" s="28" t="s">
        <v>39</v>
      </c>
      <c r="F96" s="26" t="str">
        <f>IF(E20="","",E20)</f>
        <v>Vyplň údaj</v>
      </c>
      <c r="I96" s="28" t="s">
        <v>44</v>
      </c>
      <c r="J96" s="32" t="str">
        <f>E26</f>
        <v>Kucek</v>
      </c>
      <c r="L96" s="34"/>
    </row>
    <row r="97" spans="2:65" s="1" customFormat="1" ht="10.35" customHeight="1">
      <c r="B97" s="34"/>
      <c r="L97" s="34"/>
    </row>
    <row r="98" spans="2:65" s="10" customFormat="1" ht="29.25" customHeight="1">
      <c r="B98" s="113"/>
      <c r="C98" s="114" t="s">
        <v>134</v>
      </c>
      <c r="D98" s="115" t="s">
        <v>67</v>
      </c>
      <c r="E98" s="115" t="s">
        <v>63</v>
      </c>
      <c r="F98" s="115" t="s">
        <v>64</v>
      </c>
      <c r="G98" s="115" t="s">
        <v>135</v>
      </c>
      <c r="H98" s="115" t="s">
        <v>136</v>
      </c>
      <c r="I98" s="115" t="s">
        <v>137</v>
      </c>
      <c r="J98" s="115" t="s">
        <v>117</v>
      </c>
      <c r="K98" s="116" t="s">
        <v>138</v>
      </c>
      <c r="L98" s="113"/>
      <c r="M98" s="58" t="s">
        <v>36</v>
      </c>
      <c r="N98" s="59" t="s">
        <v>52</v>
      </c>
      <c r="O98" s="59" t="s">
        <v>139</v>
      </c>
      <c r="P98" s="59" t="s">
        <v>140</v>
      </c>
      <c r="Q98" s="59" t="s">
        <v>141</v>
      </c>
      <c r="R98" s="59" t="s">
        <v>142</v>
      </c>
      <c r="S98" s="59" t="s">
        <v>143</v>
      </c>
      <c r="T98" s="60" t="s">
        <v>144</v>
      </c>
    </row>
    <row r="99" spans="2:65" s="1" customFormat="1" ht="22.9" customHeight="1">
      <c r="B99" s="34"/>
      <c r="C99" s="63" t="s">
        <v>145</v>
      </c>
      <c r="J99" s="117">
        <f>BK99</f>
        <v>0</v>
      </c>
      <c r="L99" s="34"/>
      <c r="M99" s="61"/>
      <c r="N99" s="52"/>
      <c r="O99" s="52"/>
      <c r="P99" s="118">
        <f>P100+P375</f>
        <v>0</v>
      </c>
      <c r="Q99" s="52"/>
      <c r="R99" s="118">
        <f>R100+R375</f>
        <v>41.185812930000004</v>
      </c>
      <c r="S99" s="52"/>
      <c r="T99" s="119">
        <f>T100+T375</f>
        <v>42.972782999999993</v>
      </c>
      <c r="AT99" s="18" t="s">
        <v>81</v>
      </c>
      <c r="AU99" s="18" t="s">
        <v>118</v>
      </c>
      <c r="BK99" s="120">
        <f>BK100+BK375</f>
        <v>0</v>
      </c>
    </row>
    <row r="100" spans="2:65" s="11" customFormat="1" ht="25.9" customHeight="1">
      <c r="B100" s="121"/>
      <c r="D100" s="122" t="s">
        <v>81</v>
      </c>
      <c r="E100" s="123" t="s">
        <v>146</v>
      </c>
      <c r="F100" s="123" t="s">
        <v>147</v>
      </c>
      <c r="I100" s="124"/>
      <c r="J100" s="125">
        <f>BK100</f>
        <v>0</v>
      </c>
      <c r="L100" s="121"/>
      <c r="M100" s="126"/>
      <c r="P100" s="127">
        <f>P101+P176+P216+P290+P298+P305+P336+P359+P372</f>
        <v>0</v>
      </c>
      <c r="R100" s="127">
        <f>R101+R176+R216+R290+R298+R305+R336+R359+R372</f>
        <v>40.870045490000003</v>
      </c>
      <c r="T100" s="128">
        <f>T101+T176+T216+T290+T298+T305+T336+T359+T372</f>
        <v>42.972782999999993</v>
      </c>
      <c r="AR100" s="122" t="s">
        <v>23</v>
      </c>
      <c r="AT100" s="129" t="s">
        <v>81</v>
      </c>
      <c r="AU100" s="129" t="s">
        <v>82</v>
      </c>
      <c r="AY100" s="122" t="s">
        <v>148</v>
      </c>
      <c r="BK100" s="130">
        <f>BK101+BK176+BK216+BK290+BK298+BK305+BK336+BK359+BK372</f>
        <v>0</v>
      </c>
    </row>
    <row r="101" spans="2:65" s="11" customFormat="1" ht="22.9" customHeight="1">
      <c r="B101" s="121"/>
      <c r="D101" s="122" t="s">
        <v>81</v>
      </c>
      <c r="E101" s="131" t="s">
        <v>23</v>
      </c>
      <c r="F101" s="131" t="s">
        <v>149</v>
      </c>
      <c r="I101" s="124"/>
      <c r="J101" s="132">
        <f>BK101</f>
        <v>0</v>
      </c>
      <c r="L101" s="121"/>
      <c r="M101" s="126"/>
      <c r="P101" s="127">
        <f>SUM(P102:P175)</f>
        <v>0</v>
      </c>
      <c r="R101" s="127">
        <f>SUM(R102:R175)</f>
        <v>1.072E-3</v>
      </c>
      <c r="T101" s="128">
        <f>SUM(T102:T175)</f>
        <v>0</v>
      </c>
      <c r="AR101" s="122" t="s">
        <v>23</v>
      </c>
      <c r="AT101" s="129" t="s">
        <v>81</v>
      </c>
      <c r="AU101" s="129" t="s">
        <v>23</v>
      </c>
      <c r="AY101" s="122" t="s">
        <v>148</v>
      </c>
      <c r="BK101" s="130">
        <f>SUM(BK102:BK175)</f>
        <v>0</v>
      </c>
    </row>
    <row r="102" spans="2:65" s="1" customFormat="1" ht="16.5" customHeight="1">
      <c r="B102" s="34"/>
      <c r="C102" s="133" t="s">
        <v>23</v>
      </c>
      <c r="D102" s="133" t="s">
        <v>150</v>
      </c>
      <c r="E102" s="134" t="s">
        <v>151</v>
      </c>
      <c r="F102" s="135" t="s">
        <v>152</v>
      </c>
      <c r="G102" s="136" t="s">
        <v>153</v>
      </c>
      <c r="H102" s="137">
        <v>34.683999999999997</v>
      </c>
      <c r="I102" s="138"/>
      <c r="J102" s="139">
        <f>ROUND(I102*H102,2)</f>
        <v>0</v>
      </c>
      <c r="K102" s="135" t="s">
        <v>154</v>
      </c>
      <c r="L102" s="34"/>
      <c r="M102" s="140" t="s">
        <v>36</v>
      </c>
      <c r="N102" s="141" t="s">
        <v>53</v>
      </c>
      <c r="P102" s="142">
        <f>O102*H102</f>
        <v>0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AR102" s="144" t="s">
        <v>155</v>
      </c>
      <c r="AT102" s="144" t="s">
        <v>150</v>
      </c>
      <c r="AU102" s="144" t="s">
        <v>90</v>
      </c>
      <c r="AY102" s="18" t="s">
        <v>148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8" t="s">
        <v>23</v>
      </c>
      <c r="BK102" s="145">
        <f>ROUND(I102*H102,2)</f>
        <v>0</v>
      </c>
      <c r="BL102" s="18" t="s">
        <v>155</v>
      </c>
      <c r="BM102" s="144" t="s">
        <v>628</v>
      </c>
    </row>
    <row r="103" spans="2:65" s="1" customFormat="1" ht="11.25">
      <c r="B103" s="34"/>
      <c r="D103" s="146" t="s">
        <v>157</v>
      </c>
      <c r="F103" s="147" t="s">
        <v>158</v>
      </c>
      <c r="I103" s="148"/>
      <c r="L103" s="34"/>
      <c r="M103" s="149"/>
      <c r="T103" s="55"/>
      <c r="AT103" s="18" t="s">
        <v>157</v>
      </c>
      <c r="AU103" s="18" t="s">
        <v>90</v>
      </c>
    </row>
    <row r="104" spans="2:65" s="12" customFormat="1" ht="11.25">
      <c r="B104" s="150"/>
      <c r="D104" s="151" t="s">
        <v>159</v>
      </c>
      <c r="E104" s="152" t="s">
        <v>36</v>
      </c>
      <c r="F104" s="153" t="s">
        <v>629</v>
      </c>
      <c r="H104" s="152" t="s">
        <v>36</v>
      </c>
      <c r="I104" s="154"/>
      <c r="L104" s="150"/>
      <c r="M104" s="155"/>
      <c r="T104" s="156"/>
      <c r="AT104" s="152" t="s">
        <v>159</v>
      </c>
      <c r="AU104" s="152" t="s">
        <v>90</v>
      </c>
      <c r="AV104" s="12" t="s">
        <v>23</v>
      </c>
      <c r="AW104" s="12" t="s">
        <v>43</v>
      </c>
      <c r="AX104" s="12" t="s">
        <v>82</v>
      </c>
      <c r="AY104" s="152" t="s">
        <v>148</v>
      </c>
    </row>
    <row r="105" spans="2:65" s="12" customFormat="1" ht="11.25">
      <c r="B105" s="150"/>
      <c r="D105" s="151" t="s">
        <v>159</v>
      </c>
      <c r="E105" s="152" t="s">
        <v>36</v>
      </c>
      <c r="F105" s="153" t="s">
        <v>161</v>
      </c>
      <c r="H105" s="152" t="s">
        <v>36</v>
      </c>
      <c r="I105" s="154"/>
      <c r="L105" s="150"/>
      <c r="M105" s="155"/>
      <c r="T105" s="156"/>
      <c r="AT105" s="152" t="s">
        <v>159</v>
      </c>
      <c r="AU105" s="152" t="s">
        <v>90</v>
      </c>
      <c r="AV105" s="12" t="s">
        <v>23</v>
      </c>
      <c r="AW105" s="12" t="s">
        <v>43</v>
      </c>
      <c r="AX105" s="12" t="s">
        <v>82</v>
      </c>
      <c r="AY105" s="152" t="s">
        <v>148</v>
      </c>
    </row>
    <row r="106" spans="2:65" s="13" customFormat="1" ht="22.5">
      <c r="B106" s="157"/>
      <c r="D106" s="151" t="s">
        <v>159</v>
      </c>
      <c r="E106" s="158" t="s">
        <v>36</v>
      </c>
      <c r="F106" s="159" t="s">
        <v>630</v>
      </c>
      <c r="H106" s="160">
        <v>27.905999999999999</v>
      </c>
      <c r="I106" s="161"/>
      <c r="L106" s="157"/>
      <c r="M106" s="162"/>
      <c r="T106" s="163"/>
      <c r="AT106" s="158" t="s">
        <v>159</v>
      </c>
      <c r="AU106" s="158" t="s">
        <v>90</v>
      </c>
      <c r="AV106" s="13" t="s">
        <v>90</v>
      </c>
      <c r="AW106" s="13" t="s">
        <v>43</v>
      </c>
      <c r="AX106" s="13" t="s">
        <v>82</v>
      </c>
      <c r="AY106" s="158" t="s">
        <v>148</v>
      </c>
    </row>
    <row r="107" spans="2:65" s="13" customFormat="1" ht="11.25">
      <c r="B107" s="157"/>
      <c r="D107" s="151" t="s">
        <v>159</v>
      </c>
      <c r="E107" s="158" t="s">
        <v>36</v>
      </c>
      <c r="F107" s="159" t="s">
        <v>631</v>
      </c>
      <c r="H107" s="160">
        <v>5.0279999999999996</v>
      </c>
      <c r="I107" s="161"/>
      <c r="L107" s="157"/>
      <c r="M107" s="162"/>
      <c r="T107" s="163"/>
      <c r="AT107" s="158" t="s">
        <v>159</v>
      </c>
      <c r="AU107" s="158" t="s">
        <v>90</v>
      </c>
      <c r="AV107" s="13" t="s">
        <v>90</v>
      </c>
      <c r="AW107" s="13" t="s">
        <v>43</v>
      </c>
      <c r="AX107" s="13" t="s">
        <v>82</v>
      </c>
      <c r="AY107" s="158" t="s">
        <v>148</v>
      </c>
    </row>
    <row r="108" spans="2:65" s="12" customFormat="1" ht="11.25">
      <c r="B108" s="150"/>
      <c r="D108" s="151" t="s">
        <v>159</v>
      </c>
      <c r="E108" s="152" t="s">
        <v>36</v>
      </c>
      <c r="F108" s="153" t="s">
        <v>163</v>
      </c>
      <c r="H108" s="152" t="s">
        <v>36</v>
      </c>
      <c r="I108" s="154"/>
      <c r="L108" s="150"/>
      <c r="M108" s="155"/>
      <c r="T108" s="156"/>
      <c r="AT108" s="152" t="s">
        <v>159</v>
      </c>
      <c r="AU108" s="152" t="s">
        <v>90</v>
      </c>
      <c r="AV108" s="12" t="s">
        <v>23</v>
      </c>
      <c r="AW108" s="12" t="s">
        <v>43</v>
      </c>
      <c r="AX108" s="12" t="s">
        <v>82</v>
      </c>
      <c r="AY108" s="152" t="s">
        <v>148</v>
      </c>
    </row>
    <row r="109" spans="2:65" s="13" customFormat="1" ht="11.25">
      <c r="B109" s="157"/>
      <c r="D109" s="151" t="s">
        <v>159</v>
      </c>
      <c r="E109" s="158" t="s">
        <v>36</v>
      </c>
      <c r="F109" s="159" t="s">
        <v>632</v>
      </c>
      <c r="H109" s="160">
        <v>0.75</v>
      </c>
      <c r="I109" s="161"/>
      <c r="L109" s="157"/>
      <c r="M109" s="162"/>
      <c r="T109" s="163"/>
      <c r="AT109" s="158" t="s">
        <v>159</v>
      </c>
      <c r="AU109" s="158" t="s">
        <v>90</v>
      </c>
      <c r="AV109" s="13" t="s">
        <v>90</v>
      </c>
      <c r="AW109" s="13" t="s">
        <v>43</v>
      </c>
      <c r="AX109" s="13" t="s">
        <v>82</v>
      </c>
      <c r="AY109" s="158" t="s">
        <v>148</v>
      </c>
    </row>
    <row r="110" spans="2:65" s="12" customFormat="1" ht="11.25">
      <c r="B110" s="150"/>
      <c r="D110" s="151" t="s">
        <v>159</v>
      </c>
      <c r="E110" s="152" t="s">
        <v>36</v>
      </c>
      <c r="F110" s="153" t="s">
        <v>165</v>
      </c>
      <c r="H110" s="152" t="s">
        <v>36</v>
      </c>
      <c r="I110" s="154"/>
      <c r="L110" s="150"/>
      <c r="M110" s="155"/>
      <c r="T110" s="156"/>
      <c r="AT110" s="152" t="s">
        <v>159</v>
      </c>
      <c r="AU110" s="152" t="s">
        <v>90</v>
      </c>
      <c r="AV110" s="12" t="s">
        <v>23</v>
      </c>
      <c r="AW110" s="12" t="s">
        <v>43</v>
      </c>
      <c r="AX110" s="12" t="s">
        <v>82</v>
      </c>
      <c r="AY110" s="152" t="s">
        <v>148</v>
      </c>
    </row>
    <row r="111" spans="2:65" s="13" customFormat="1" ht="11.25">
      <c r="B111" s="157"/>
      <c r="D111" s="151" t="s">
        <v>159</v>
      </c>
      <c r="E111" s="158" t="s">
        <v>36</v>
      </c>
      <c r="F111" s="159" t="s">
        <v>633</v>
      </c>
      <c r="H111" s="160">
        <v>1</v>
      </c>
      <c r="I111" s="161"/>
      <c r="L111" s="157"/>
      <c r="M111" s="162"/>
      <c r="T111" s="163"/>
      <c r="AT111" s="158" t="s">
        <v>159</v>
      </c>
      <c r="AU111" s="158" t="s">
        <v>90</v>
      </c>
      <c r="AV111" s="13" t="s">
        <v>90</v>
      </c>
      <c r="AW111" s="13" t="s">
        <v>43</v>
      </c>
      <c r="AX111" s="13" t="s">
        <v>82</v>
      </c>
      <c r="AY111" s="158" t="s">
        <v>148</v>
      </c>
    </row>
    <row r="112" spans="2:65" s="14" customFormat="1" ht="11.25">
      <c r="B112" s="164"/>
      <c r="D112" s="151" t="s">
        <v>159</v>
      </c>
      <c r="E112" s="165" t="s">
        <v>36</v>
      </c>
      <c r="F112" s="166" t="s">
        <v>167</v>
      </c>
      <c r="H112" s="167">
        <v>34.683999999999997</v>
      </c>
      <c r="I112" s="168"/>
      <c r="L112" s="164"/>
      <c r="M112" s="169"/>
      <c r="T112" s="170"/>
      <c r="AT112" s="165" t="s">
        <v>159</v>
      </c>
      <c r="AU112" s="165" t="s">
        <v>90</v>
      </c>
      <c r="AV112" s="14" t="s">
        <v>155</v>
      </c>
      <c r="AW112" s="14" t="s">
        <v>43</v>
      </c>
      <c r="AX112" s="14" t="s">
        <v>23</v>
      </c>
      <c r="AY112" s="165" t="s">
        <v>148</v>
      </c>
    </row>
    <row r="113" spans="2:65" s="1" customFormat="1" ht="24.2" customHeight="1">
      <c r="B113" s="34"/>
      <c r="C113" s="133" t="s">
        <v>90</v>
      </c>
      <c r="D113" s="133" t="s">
        <v>150</v>
      </c>
      <c r="E113" s="134" t="s">
        <v>168</v>
      </c>
      <c r="F113" s="135" t="s">
        <v>169</v>
      </c>
      <c r="G113" s="136" t="s">
        <v>170</v>
      </c>
      <c r="H113" s="137">
        <v>23.878</v>
      </c>
      <c r="I113" s="138"/>
      <c r="J113" s="139">
        <f>ROUND(I113*H113,2)</f>
        <v>0</v>
      </c>
      <c r="K113" s="135" t="s">
        <v>154</v>
      </c>
      <c r="L113" s="34"/>
      <c r="M113" s="140" t="s">
        <v>36</v>
      </c>
      <c r="N113" s="141" t="s">
        <v>53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155</v>
      </c>
      <c r="AT113" s="144" t="s">
        <v>150</v>
      </c>
      <c r="AU113" s="144" t="s">
        <v>90</v>
      </c>
      <c r="AY113" s="18" t="s">
        <v>148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8" t="s">
        <v>23</v>
      </c>
      <c r="BK113" s="145">
        <f>ROUND(I113*H113,2)</f>
        <v>0</v>
      </c>
      <c r="BL113" s="18" t="s">
        <v>155</v>
      </c>
      <c r="BM113" s="144" t="s">
        <v>634</v>
      </c>
    </row>
    <row r="114" spans="2:65" s="1" customFormat="1" ht="11.25">
      <c r="B114" s="34"/>
      <c r="D114" s="146" t="s">
        <v>157</v>
      </c>
      <c r="F114" s="147" t="s">
        <v>172</v>
      </c>
      <c r="I114" s="148"/>
      <c r="L114" s="34"/>
      <c r="M114" s="149"/>
      <c r="T114" s="55"/>
      <c r="AT114" s="18" t="s">
        <v>157</v>
      </c>
      <c r="AU114" s="18" t="s">
        <v>90</v>
      </c>
    </row>
    <row r="115" spans="2:65" s="12" customFormat="1" ht="11.25">
      <c r="B115" s="150"/>
      <c r="D115" s="151" t="s">
        <v>159</v>
      </c>
      <c r="E115" s="152" t="s">
        <v>36</v>
      </c>
      <c r="F115" s="153" t="s">
        <v>629</v>
      </c>
      <c r="H115" s="152" t="s">
        <v>36</v>
      </c>
      <c r="I115" s="154"/>
      <c r="L115" s="150"/>
      <c r="M115" s="155"/>
      <c r="T115" s="156"/>
      <c r="AT115" s="152" t="s">
        <v>159</v>
      </c>
      <c r="AU115" s="152" t="s">
        <v>90</v>
      </c>
      <c r="AV115" s="12" t="s">
        <v>23</v>
      </c>
      <c r="AW115" s="12" t="s">
        <v>43</v>
      </c>
      <c r="AX115" s="12" t="s">
        <v>82</v>
      </c>
      <c r="AY115" s="152" t="s">
        <v>148</v>
      </c>
    </row>
    <row r="116" spans="2:65" s="12" customFormat="1" ht="11.25">
      <c r="B116" s="150"/>
      <c r="D116" s="151" t="s">
        <v>159</v>
      </c>
      <c r="E116" s="152" t="s">
        <v>36</v>
      </c>
      <c r="F116" s="153" t="s">
        <v>161</v>
      </c>
      <c r="H116" s="152" t="s">
        <v>36</v>
      </c>
      <c r="I116" s="154"/>
      <c r="L116" s="150"/>
      <c r="M116" s="155"/>
      <c r="T116" s="156"/>
      <c r="AT116" s="152" t="s">
        <v>159</v>
      </c>
      <c r="AU116" s="152" t="s">
        <v>90</v>
      </c>
      <c r="AV116" s="12" t="s">
        <v>23</v>
      </c>
      <c r="AW116" s="12" t="s">
        <v>43</v>
      </c>
      <c r="AX116" s="12" t="s">
        <v>82</v>
      </c>
      <c r="AY116" s="152" t="s">
        <v>148</v>
      </c>
    </row>
    <row r="117" spans="2:65" s="13" customFormat="1" ht="22.5">
      <c r="B117" s="157"/>
      <c r="D117" s="151" t="s">
        <v>159</v>
      </c>
      <c r="E117" s="158" t="s">
        <v>36</v>
      </c>
      <c r="F117" s="159" t="s">
        <v>635</v>
      </c>
      <c r="H117" s="160">
        <v>19.533999999999999</v>
      </c>
      <c r="I117" s="161"/>
      <c r="L117" s="157"/>
      <c r="M117" s="162"/>
      <c r="T117" s="163"/>
      <c r="AT117" s="158" t="s">
        <v>159</v>
      </c>
      <c r="AU117" s="158" t="s">
        <v>90</v>
      </c>
      <c r="AV117" s="13" t="s">
        <v>90</v>
      </c>
      <c r="AW117" s="13" t="s">
        <v>43</v>
      </c>
      <c r="AX117" s="13" t="s">
        <v>82</v>
      </c>
      <c r="AY117" s="158" t="s">
        <v>148</v>
      </c>
    </row>
    <row r="118" spans="2:65" s="13" customFormat="1" ht="11.25">
      <c r="B118" s="157"/>
      <c r="D118" s="151" t="s">
        <v>159</v>
      </c>
      <c r="E118" s="158" t="s">
        <v>36</v>
      </c>
      <c r="F118" s="159" t="s">
        <v>636</v>
      </c>
      <c r="H118" s="160">
        <v>3.5190000000000001</v>
      </c>
      <c r="I118" s="161"/>
      <c r="L118" s="157"/>
      <c r="M118" s="162"/>
      <c r="T118" s="163"/>
      <c r="AT118" s="158" t="s">
        <v>159</v>
      </c>
      <c r="AU118" s="158" t="s">
        <v>90</v>
      </c>
      <c r="AV118" s="13" t="s">
        <v>90</v>
      </c>
      <c r="AW118" s="13" t="s">
        <v>43</v>
      </c>
      <c r="AX118" s="13" t="s">
        <v>82</v>
      </c>
      <c r="AY118" s="158" t="s">
        <v>148</v>
      </c>
    </row>
    <row r="119" spans="2:65" s="12" customFormat="1" ht="11.25">
      <c r="B119" s="150"/>
      <c r="D119" s="151" t="s">
        <v>159</v>
      </c>
      <c r="E119" s="152" t="s">
        <v>36</v>
      </c>
      <c r="F119" s="153" t="s">
        <v>163</v>
      </c>
      <c r="H119" s="152" t="s">
        <v>36</v>
      </c>
      <c r="I119" s="154"/>
      <c r="L119" s="150"/>
      <c r="M119" s="155"/>
      <c r="T119" s="156"/>
      <c r="AT119" s="152" t="s">
        <v>159</v>
      </c>
      <c r="AU119" s="152" t="s">
        <v>90</v>
      </c>
      <c r="AV119" s="12" t="s">
        <v>23</v>
      </c>
      <c r="AW119" s="12" t="s">
        <v>43</v>
      </c>
      <c r="AX119" s="12" t="s">
        <v>82</v>
      </c>
      <c r="AY119" s="152" t="s">
        <v>148</v>
      </c>
    </row>
    <row r="120" spans="2:65" s="13" customFormat="1" ht="11.25">
      <c r="B120" s="157"/>
      <c r="D120" s="151" t="s">
        <v>159</v>
      </c>
      <c r="E120" s="158" t="s">
        <v>36</v>
      </c>
      <c r="F120" s="159" t="s">
        <v>637</v>
      </c>
      <c r="H120" s="160">
        <v>0.82499999999999996</v>
      </c>
      <c r="I120" s="161"/>
      <c r="L120" s="157"/>
      <c r="M120" s="162"/>
      <c r="T120" s="163"/>
      <c r="AT120" s="158" t="s">
        <v>159</v>
      </c>
      <c r="AU120" s="158" t="s">
        <v>90</v>
      </c>
      <c r="AV120" s="13" t="s">
        <v>90</v>
      </c>
      <c r="AW120" s="13" t="s">
        <v>43</v>
      </c>
      <c r="AX120" s="13" t="s">
        <v>82</v>
      </c>
      <c r="AY120" s="158" t="s">
        <v>148</v>
      </c>
    </row>
    <row r="121" spans="2:65" s="14" customFormat="1" ht="11.25">
      <c r="B121" s="164"/>
      <c r="D121" s="151" t="s">
        <v>159</v>
      </c>
      <c r="E121" s="165" t="s">
        <v>36</v>
      </c>
      <c r="F121" s="166" t="s">
        <v>167</v>
      </c>
      <c r="H121" s="167">
        <v>23.878</v>
      </c>
      <c r="I121" s="168"/>
      <c r="L121" s="164"/>
      <c r="M121" s="169"/>
      <c r="T121" s="170"/>
      <c r="AT121" s="165" t="s">
        <v>159</v>
      </c>
      <c r="AU121" s="165" t="s">
        <v>90</v>
      </c>
      <c r="AV121" s="14" t="s">
        <v>155</v>
      </c>
      <c r="AW121" s="14" t="s">
        <v>43</v>
      </c>
      <c r="AX121" s="14" t="s">
        <v>23</v>
      </c>
      <c r="AY121" s="165" t="s">
        <v>148</v>
      </c>
    </row>
    <row r="122" spans="2:65" s="1" customFormat="1" ht="24.2" customHeight="1">
      <c r="B122" s="34"/>
      <c r="C122" s="133" t="s">
        <v>175</v>
      </c>
      <c r="D122" s="133" t="s">
        <v>150</v>
      </c>
      <c r="E122" s="134" t="s">
        <v>176</v>
      </c>
      <c r="F122" s="135" t="s">
        <v>177</v>
      </c>
      <c r="G122" s="136" t="s">
        <v>170</v>
      </c>
      <c r="H122" s="137">
        <v>1.5</v>
      </c>
      <c r="I122" s="138"/>
      <c r="J122" s="139">
        <f>ROUND(I122*H122,2)</f>
        <v>0</v>
      </c>
      <c r="K122" s="135" t="s">
        <v>154</v>
      </c>
      <c r="L122" s="34"/>
      <c r="M122" s="140" t="s">
        <v>36</v>
      </c>
      <c r="N122" s="141" t="s">
        <v>53</v>
      </c>
      <c r="P122" s="142">
        <f>O122*H122</f>
        <v>0</v>
      </c>
      <c r="Q122" s="142">
        <v>0</v>
      </c>
      <c r="R122" s="142">
        <f>Q122*H122</f>
        <v>0</v>
      </c>
      <c r="S122" s="142">
        <v>0</v>
      </c>
      <c r="T122" s="143">
        <f>S122*H122</f>
        <v>0</v>
      </c>
      <c r="AR122" s="144" t="s">
        <v>155</v>
      </c>
      <c r="AT122" s="144" t="s">
        <v>150</v>
      </c>
      <c r="AU122" s="144" t="s">
        <v>90</v>
      </c>
      <c r="AY122" s="18" t="s">
        <v>148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8" t="s">
        <v>23</v>
      </c>
      <c r="BK122" s="145">
        <f>ROUND(I122*H122,2)</f>
        <v>0</v>
      </c>
      <c r="BL122" s="18" t="s">
        <v>155</v>
      </c>
      <c r="BM122" s="144" t="s">
        <v>638</v>
      </c>
    </row>
    <row r="123" spans="2:65" s="1" customFormat="1" ht="11.25">
      <c r="B123" s="34"/>
      <c r="D123" s="146" t="s">
        <v>157</v>
      </c>
      <c r="F123" s="147" t="s">
        <v>179</v>
      </c>
      <c r="I123" s="148"/>
      <c r="L123" s="34"/>
      <c r="M123" s="149"/>
      <c r="T123" s="55"/>
      <c r="AT123" s="18" t="s">
        <v>157</v>
      </c>
      <c r="AU123" s="18" t="s">
        <v>90</v>
      </c>
    </row>
    <row r="124" spans="2:65" s="12" customFormat="1" ht="11.25">
      <c r="B124" s="150"/>
      <c r="D124" s="151" t="s">
        <v>159</v>
      </c>
      <c r="E124" s="152" t="s">
        <v>36</v>
      </c>
      <c r="F124" s="153" t="s">
        <v>629</v>
      </c>
      <c r="H124" s="152" t="s">
        <v>36</v>
      </c>
      <c r="I124" s="154"/>
      <c r="L124" s="150"/>
      <c r="M124" s="155"/>
      <c r="T124" s="156"/>
      <c r="AT124" s="152" t="s">
        <v>159</v>
      </c>
      <c r="AU124" s="152" t="s">
        <v>90</v>
      </c>
      <c r="AV124" s="12" t="s">
        <v>23</v>
      </c>
      <c r="AW124" s="12" t="s">
        <v>43</v>
      </c>
      <c r="AX124" s="12" t="s">
        <v>82</v>
      </c>
      <c r="AY124" s="152" t="s">
        <v>148</v>
      </c>
    </row>
    <row r="125" spans="2:65" s="12" customFormat="1" ht="11.25">
      <c r="B125" s="150"/>
      <c r="D125" s="151" t="s">
        <v>159</v>
      </c>
      <c r="E125" s="152" t="s">
        <v>36</v>
      </c>
      <c r="F125" s="153" t="s">
        <v>165</v>
      </c>
      <c r="H125" s="152" t="s">
        <v>36</v>
      </c>
      <c r="I125" s="154"/>
      <c r="L125" s="150"/>
      <c r="M125" s="155"/>
      <c r="T125" s="156"/>
      <c r="AT125" s="152" t="s">
        <v>159</v>
      </c>
      <c r="AU125" s="152" t="s">
        <v>90</v>
      </c>
      <c r="AV125" s="12" t="s">
        <v>23</v>
      </c>
      <c r="AW125" s="12" t="s">
        <v>43</v>
      </c>
      <c r="AX125" s="12" t="s">
        <v>82</v>
      </c>
      <c r="AY125" s="152" t="s">
        <v>148</v>
      </c>
    </row>
    <row r="126" spans="2:65" s="13" customFormat="1" ht="11.25">
      <c r="B126" s="157"/>
      <c r="D126" s="151" t="s">
        <v>159</v>
      </c>
      <c r="E126" s="158" t="s">
        <v>36</v>
      </c>
      <c r="F126" s="159" t="s">
        <v>639</v>
      </c>
      <c r="H126" s="160">
        <v>1.5</v>
      </c>
      <c r="I126" s="161"/>
      <c r="L126" s="157"/>
      <c r="M126" s="162"/>
      <c r="T126" s="163"/>
      <c r="AT126" s="158" t="s">
        <v>159</v>
      </c>
      <c r="AU126" s="158" t="s">
        <v>90</v>
      </c>
      <c r="AV126" s="13" t="s">
        <v>90</v>
      </c>
      <c r="AW126" s="13" t="s">
        <v>43</v>
      </c>
      <c r="AX126" s="13" t="s">
        <v>82</v>
      </c>
      <c r="AY126" s="158" t="s">
        <v>148</v>
      </c>
    </row>
    <row r="127" spans="2:65" s="14" customFormat="1" ht="11.25">
      <c r="B127" s="164"/>
      <c r="D127" s="151" t="s">
        <v>159</v>
      </c>
      <c r="E127" s="165" t="s">
        <v>36</v>
      </c>
      <c r="F127" s="166" t="s">
        <v>167</v>
      </c>
      <c r="H127" s="167">
        <v>1.5</v>
      </c>
      <c r="I127" s="168"/>
      <c r="L127" s="164"/>
      <c r="M127" s="169"/>
      <c r="T127" s="170"/>
      <c r="AT127" s="165" t="s">
        <v>159</v>
      </c>
      <c r="AU127" s="165" t="s">
        <v>90</v>
      </c>
      <c r="AV127" s="14" t="s">
        <v>155</v>
      </c>
      <c r="AW127" s="14" t="s">
        <v>43</v>
      </c>
      <c r="AX127" s="14" t="s">
        <v>23</v>
      </c>
      <c r="AY127" s="165" t="s">
        <v>148</v>
      </c>
    </row>
    <row r="128" spans="2:65" s="1" customFormat="1" ht="37.9" customHeight="1">
      <c r="B128" s="34"/>
      <c r="C128" s="133" t="s">
        <v>155</v>
      </c>
      <c r="D128" s="133" t="s">
        <v>150</v>
      </c>
      <c r="E128" s="134" t="s">
        <v>220</v>
      </c>
      <c r="F128" s="135" t="s">
        <v>221</v>
      </c>
      <c r="G128" s="136" t="s">
        <v>170</v>
      </c>
      <c r="H128" s="137">
        <v>6.9370000000000003</v>
      </c>
      <c r="I128" s="138"/>
      <c r="J128" s="139">
        <f>ROUND(I128*H128,2)</f>
        <v>0</v>
      </c>
      <c r="K128" s="135" t="s">
        <v>154</v>
      </c>
      <c r="L128" s="34"/>
      <c r="M128" s="140" t="s">
        <v>36</v>
      </c>
      <c r="N128" s="141" t="s">
        <v>53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155</v>
      </c>
      <c r="AT128" s="144" t="s">
        <v>150</v>
      </c>
      <c r="AU128" s="144" t="s">
        <v>90</v>
      </c>
      <c r="AY128" s="18" t="s">
        <v>148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8" t="s">
        <v>23</v>
      </c>
      <c r="BK128" s="145">
        <f>ROUND(I128*H128,2)</f>
        <v>0</v>
      </c>
      <c r="BL128" s="18" t="s">
        <v>155</v>
      </c>
      <c r="BM128" s="144" t="s">
        <v>640</v>
      </c>
    </row>
    <row r="129" spans="2:65" s="1" customFormat="1" ht="11.25">
      <c r="B129" s="34"/>
      <c r="D129" s="146" t="s">
        <v>157</v>
      </c>
      <c r="F129" s="147" t="s">
        <v>223</v>
      </c>
      <c r="I129" s="148"/>
      <c r="L129" s="34"/>
      <c r="M129" s="149"/>
      <c r="T129" s="55"/>
      <c r="AT129" s="18" t="s">
        <v>157</v>
      </c>
      <c r="AU129" s="18" t="s">
        <v>90</v>
      </c>
    </row>
    <row r="130" spans="2:65" s="12" customFormat="1" ht="11.25">
      <c r="B130" s="150"/>
      <c r="D130" s="151" t="s">
        <v>159</v>
      </c>
      <c r="E130" s="152" t="s">
        <v>36</v>
      </c>
      <c r="F130" s="153" t="s">
        <v>224</v>
      </c>
      <c r="H130" s="152" t="s">
        <v>36</v>
      </c>
      <c r="I130" s="154"/>
      <c r="L130" s="150"/>
      <c r="M130" s="155"/>
      <c r="T130" s="156"/>
      <c r="AT130" s="152" t="s">
        <v>159</v>
      </c>
      <c r="AU130" s="152" t="s">
        <v>90</v>
      </c>
      <c r="AV130" s="12" t="s">
        <v>23</v>
      </c>
      <c r="AW130" s="12" t="s">
        <v>43</v>
      </c>
      <c r="AX130" s="12" t="s">
        <v>82</v>
      </c>
      <c r="AY130" s="152" t="s">
        <v>148</v>
      </c>
    </row>
    <row r="131" spans="2:65" s="13" customFormat="1" ht="11.25">
      <c r="B131" s="157"/>
      <c r="D131" s="151" t="s">
        <v>159</v>
      </c>
      <c r="E131" s="158" t="s">
        <v>36</v>
      </c>
      <c r="F131" s="159" t="s">
        <v>641</v>
      </c>
      <c r="H131" s="160">
        <v>6.9370000000000003</v>
      </c>
      <c r="I131" s="161"/>
      <c r="L131" s="157"/>
      <c r="M131" s="162"/>
      <c r="T131" s="163"/>
      <c r="AT131" s="158" t="s">
        <v>159</v>
      </c>
      <c r="AU131" s="158" t="s">
        <v>90</v>
      </c>
      <c r="AV131" s="13" t="s">
        <v>90</v>
      </c>
      <c r="AW131" s="13" t="s">
        <v>43</v>
      </c>
      <c r="AX131" s="13" t="s">
        <v>23</v>
      </c>
      <c r="AY131" s="158" t="s">
        <v>148</v>
      </c>
    </row>
    <row r="132" spans="2:65" s="1" customFormat="1" ht="37.9" customHeight="1">
      <c r="B132" s="34"/>
      <c r="C132" s="133" t="s">
        <v>188</v>
      </c>
      <c r="D132" s="133" t="s">
        <v>150</v>
      </c>
      <c r="E132" s="134" t="s">
        <v>189</v>
      </c>
      <c r="F132" s="135" t="s">
        <v>190</v>
      </c>
      <c r="G132" s="136" t="s">
        <v>170</v>
      </c>
      <c r="H132" s="137">
        <v>24.878</v>
      </c>
      <c r="I132" s="138"/>
      <c r="J132" s="139">
        <f>ROUND(I132*H132,2)</f>
        <v>0</v>
      </c>
      <c r="K132" s="135" t="s">
        <v>154</v>
      </c>
      <c r="L132" s="34"/>
      <c r="M132" s="140" t="s">
        <v>36</v>
      </c>
      <c r="N132" s="141" t="s">
        <v>53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155</v>
      </c>
      <c r="AT132" s="144" t="s">
        <v>150</v>
      </c>
      <c r="AU132" s="144" t="s">
        <v>90</v>
      </c>
      <c r="AY132" s="18" t="s">
        <v>148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8" t="s">
        <v>23</v>
      </c>
      <c r="BK132" s="145">
        <f>ROUND(I132*H132,2)</f>
        <v>0</v>
      </c>
      <c r="BL132" s="18" t="s">
        <v>155</v>
      </c>
      <c r="BM132" s="144" t="s">
        <v>642</v>
      </c>
    </row>
    <row r="133" spans="2:65" s="1" customFormat="1" ht="11.25">
      <c r="B133" s="34"/>
      <c r="D133" s="146" t="s">
        <v>157</v>
      </c>
      <c r="F133" s="147" t="s">
        <v>192</v>
      </c>
      <c r="I133" s="148"/>
      <c r="L133" s="34"/>
      <c r="M133" s="149"/>
      <c r="T133" s="55"/>
      <c r="AT133" s="18" t="s">
        <v>157</v>
      </c>
      <c r="AU133" s="18" t="s">
        <v>90</v>
      </c>
    </row>
    <row r="134" spans="2:65" s="12" customFormat="1" ht="11.25">
      <c r="B134" s="150"/>
      <c r="D134" s="151" t="s">
        <v>159</v>
      </c>
      <c r="E134" s="152" t="s">
        <v>36</v>
      </c>
      <c r="F134" s="153" t="s">
        <v>193</v>
      </c>
      <c r="H134" s="152" t="s">
        <v>36</v>
      </c>
      <c r="I134" s="154"/>
      <c r="L134" s="150"/>
      <c r="M134" s="155"/>
      <c r="T134" s="156"/>
      <c r="AT134" s="152" t="s">
        <v>159</v>
      </c>
      <c r="AU134" s="152" t="s">
        <v>90</v>
      </c>
      <c r="AV134" s="12" t="s">
        <v>23</v>
      </c>
      <c r="AW134" s="12" t="s">
        <v>43</v>
      </c>
      <c r="AX134" s="12" t="s">
        <v>82</v>
      </c>
      <c r="AY134" s="152" t="s">
        <v>148</v>
      </c>
    </row>
    <row r="135" spans="2:65" s="13" customFormat="1" ht="11.25">
      <c r="B135" s="157"/>
      <c r="D135" s="151" t="s">
        <v>159</v>
      </c>
      <c r="E135" s="158" t="s">
        <v>36</v>
      </c>
      <c r="F135" s="159" t="s">
        <v>643</v>
      </c>
      <c r="H135" s="160">
        <v>24.878</v>
      </c>
      <c r="I135" s="161"/>
      <c r="L135" s="157"/>
      <c r="M135" s="162"/>
      <c r="T135" s="163"/>
      <c r="AT135" s="158" t="s">
        <v>159</v>
      </c>
      <c r="AU135" s="158" t="s">
        <v>90</v>
      </c>
      <c r="AV135" s="13" t="s">
        <v>90</v>
      </c>
      <c r="AW135" s="13" t="s">
        <v>43</v>
      </c>
      <c r="AX135" s="13" t="s">
        <v>82</v>
      </c>
      <c r="AY135" s="158" t="s">
        <v>148</v>
      </c>
    </row>
    <row r="136" spans="2:65" s="14" customFormat="1" ht="11.25">
      <c r="B136" s="164"/>
      <c r="D136" s="151" t="s">
        <v>159</v>
      </c>
      <c r="E136" s="165" t="s">
        <v>36</v>
      </c>
      <c r="F136" s="166" t="s">
        <v>167</v>
      </c>
      <c r="H136" s="167">
        <v>24.878</v>
      </c>
      <c r="I136" s="168"/>
      <c r="L136" s="164"/>
      <c r="M136" s="169"/>
      <c r="T136" s="170"/>
      <c r="AT136" s="165" t="s">
        <v>159</v>
      </c>
      <c r="AU136" s="165" t="s">
        <v>90</v>
      </c>
      <c r="AV136" s="14" t="s">
        <v>155</v>
      </c>
      <c r="AW136" s="14" t="s">
        <v>43</v>
      </c>
      <c r="AX136" s="14" t="s">
        <v>23</v>
      </c>
      <c r="AY136" s="165" t="s">
        <v>148</v>
      </c>
    </row>
    <row r="137" spans="2:65" s="1" customFormat="1" ht="37.9" customHeight="1">
      <c r="B137" s="34"/>
      <c r="C137" s="133" t="s">
        <v>195</v>
      </c>
      <c r="D137" s="133" t="s">
        <v>150</v>
      </c>
      <c r="E137" s="134" t="s">
        <v>196</v>
      </c>
      <c r="F137" s="135" t="s">
        <v>197</v>
      </c>
      <c r="G137" s="136" t="s">
        <v>170</v>
      </c>
      <c r="H137" s="137">
        <v>248.78</v>
      </c>
      <c r="I137" s="138"/>
      <c r="J137" s="139">
        <f>ROUND(I137*H137,2)</f>
        <v>0</v>
      </c>
      <c r="K137" s="135" t="s">
        <v>154</v>
      </c>
      <c r="L137" s="34"/>
      <c r="M137" s="140" t="s">
        <v>36</v>
      </c>
      <c r="N137" s="141" t="s">
        <v>53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155</v>
      </c>
      <c r="AT137" s="144" t="s">
        <v>150</v>
      </c>
      <c r="AU137" s="144" t="s">
        <v>90</v>
      </c>
      <c r="AY137" s="18" t="s">
        <v>148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8" t="s">
        <v>23</v>
      </c>
      <c r="BK137" s="145">
        <f>ROUND(I137*H137,2)</f>
        <v>0</v>
      </c>
      <c r="BL137" s="18" t="s">
        <v>155</v>
      </c>
      <c r="BM137" s="144" t="s">
        <v>644</v>
      </c>
    </row>
    <row r="138" spans="2:65" s="1" customFormat="1" ht="11.25">
      <c r="B138" s="34"/>
      <c r="D138" s="146" t="s">
        <v>157</v>
      </c>
      <c r="F138" s="147" t="s">
        <v>199</v>
      </c>
      <c r="I138" s="148"/>
      <c r="L138" s="34"/>
      <c r="M138" s="149"/>
      <c r="T138" s="55"/>
      <c r="AT138" s="18" t="s">
        <v>157</v>
      </c>
      <c r="AU138" s="18" t="s">
        <v>90</v>
      </c>
    </row>
    <row r="139" spans="2:65" s="12" customFormat="1" ht="11.25">
      <c r="B139" s="150"/>
      <c r="D139" s="151" t="s">
        <v>159</v>
      </c>
      <c r="E139" s="152" t="s">
        <v>36</v>
      </c>
      <c r="F139" s="153" t="s">
        <v>200</v>
      </c>
      <c r="H139" s="152" t="s">
        <v>36</v>
      </c>
      <c r="I139" s="154"/>
      <c r="L139" s="150"/>
      <c r="M139" s="155"/>
      <c r="T139" s="156"/>
      <c r="AT139" s="152" t="s">
        <v>159</v>
      </c>
      <c r="AU139" s="152" t="s">
        <v>90</v>
      </c>
      <c r="AV139" s="12" t="s">
        <v>23</v>
      </c>
      <c r="AW139" s="12" t="s">
        <v>43</v>
      </c>
      <c r="AX139" s="12" t="s">
        <v>82</v>
      </c>
      <c r="AY139" s="152" t="s">
        <v>148</v>
      </c>
    </row>
    <row r="140" spans="2:65" s="13" customFormat="1" ht="11.25">
      <c r="B140" s="157"/>
      <c r="D140" s="151" t="s">
        <v>159</v>
      </c>
      <c r="E140" s="158" t="s">
        <v>36</v>
      </c>
      <c r="F140" s="159" t="s">
        <v>645</v>
      </c>
      <c r="H140" s="160">
        <v>248.78</v>
      </c>
      <c r="I140" s="161"/>
      <c r="L140" s="157"/>
      <c r="M140" s="162"/>
      <c r="T140" s="163"/>
      <c r="AT140" s="158" t="s">
        <v>159</v>
      </c>
      <c r="AU140" s="158" t="s">
        <v>90</v>
      </c>
      <c r="AV140" s="13" t="s">
        <v>90</v>
      </c>
      <c r="AW140" s="13" t="s">
        <v>43</v>
      </c>
      <c r="AX140" s="13" t="s">
        <v>82</v>
      </c>
      <c r="AY140" s="158" t="s">
        <v>148</v>
      </c>
    </row>
    <row r="141" spans="2:65" s="14" customFormat="1" ht="11.25">
      <c r="B141" s="164"/>
      <c r="D141" s="151" t="s">
        <v>159</v>
      </c>
      <c r="E141" s="165" t="s">
        <v>36</v>
      </c>
      <c r="F141" s="166" t="s">
        <v>167</v>
      </c>
      <c r="H141" s="167">
        <v>248.78</v>
      </c>
      <c r="I141" s="168"/>
      <c r="L141" s="164"/>
      <c r="M141" s="169"/>
      <c r="T141" s="170"/>
      <c r="AT141" s="165" t="s">
        <v>159</v>
      </c>
      <c r="AU141" s="165" t="s">
        <v>90</v>
      </c>
      <c r="AV141" s="14" t="s">
        <v>155</v>
      </c>
      <c r="AW141" s="14" t="s">
        <v>43</v>
      </c>
      <c r="AX141" s="14" t="s">
        <v>23</v>
      </c>
      <c r="AY141" s="165" t="s">
        <v>148</v>
      </c>
    </row>
    <row r="142" spans="2:65" s="1" customFormat="1" ht="24.2" customHeight="1">
      <c r="B142" s="34"/>
      <c r="C142" s="133" t="s">
        <v>202</v>
      </c>
      <c r="D142" s="133" t="s">
        <v>150</v>
      </c>
      <c r="E142" s="134" t="s">
        <v>211</v>
      </c>
      <c r="F142" s="135" t="s">
        <v>212</v>
      </c>
      <c r="G142" s="136" t="s">
        <v>170</v>
      </c>
      <c r="H142" s="137">
        <v>6.9370000000000003</v>
      </c>
      <c r="I142" s="138"/>
      <c r="J142" s="139">
        <f>ROUND(I142*H142,2)</f>
        <v>0</v>
      </c>
      <c r="K142" s="135" t="s">
        <v>154</v>
      </c>
      <c r="L142" s="34"/>
      <c r="M142" s="140" t="s">
        <v>36</v>
      </c>
      <c r="N142" s="141" t="s">
        <v>53</v>
      </c>
      <c r="P142" s="142">
        <f>O142*H142</f>
        <v>0</v>
      </c>
      <c r="Q142" s="142">
        <v>0</v>
      </c>
      <c r="R142" s="142">
        <f>Q142*H142</f>
        <v>0</v>
      </c>
      <c r="S142" s="142">
        <v>0</v>
      </c>
      <c r="T142" s="143">
        <f>S142*H142</f>
        <v>0</v>
      </c>
      <c r="AR142" s="144" t="s">
        <v>155</v>
      </c>
      <c r="AT142" s="144" t="s">
        <v>150</v>
      </c>
      <c r="AU142" s="144" t="s">
        <v>90</v>
      </c>
      <c r="AY142" s="18" t="s">
        <v>148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8" t="s">
        <v>23</v>
      </c>
      <c r="BK142" s="145">
        <f>ROUND(I142*H142,2)</f>
        <v>0</v>
      </c>
      <c r="BL142" s="18" t="s">
        <v>155</v>
      </c>
      <c r="BM142" s="144" t="s">
        <v>646</v>
      </c>
    </row>
    <row r="143" spans="2:65" s="1" customFormat="1" ht="11.25">
      <c r="B143" s="34"/>
      <c r="D143" s="146" t="s">
        <v>157</v>
      </c>
      <c r="F143" s="147" t="s">
        <v>214</v>
      </c>
      <c r="I143" s="148"/>
      <c r="L143" s="34"/>
      <c r="M143" s="149"/>
      <c r="T143" s="55"/>
      <c r="AT143" s="18" t="s">
        <v>157</v>
      </c>
      <c r="AU143" s="18" t="s">
        <v>90</v>
      </c>
    </row>
    <row r="144" spans="2:65" s="12" customFormat="1" ht="11.25">
      <c r="B144" s="150"/>
      <c r="D144" s="151" t="s">
        <v>159</v>
      </c>
      <c r="E144" s="152" t="s">
        <v>36</v>
      </c>
      <c r="F144" s="153" t="s">
        <v>647</v>
      </c>
      <c r="H144" s="152" t="s">
        <v>36</v>
      </c>
      <c r="I144" s="154"/>
      <c r="L144" s="150"/>
      <c r="M144" s="155"/>
      <c r="T144" s="156"/>
      <c r="AT144" s="152" t="s">
        <v>159</v>
      </c>
      <c r="AU144" s="152" t="s">
        <v>90</v>
      </c>
      <c r="AV144" s="12" t="s">
        <v>23</v>
      </c>
      <c r="AW144" s="12" t="s">
        <v>43</v>
      </c>
      <c r="AX144" s="12" t="s">
        <v>82</v>
      </c>
      <c r="AY144" s="152" t="s">
        <v>148</v>
      </c>
    </row>
    <row r="145" spans="2:65" s="13" customFormat="1" ht="11.25">
      <c r="B145" s="157"/>
      <c r="D145" s="151" t="s">
        <v>159</v>
      </c>
      <c r="E145" s="158" t="s">
        <v>36</v>
      </c>
      <c r="F145" s="159" t="s">
        <v>641</v>
      </c>
      <c r="H145" s="160">
        <v>6.9370000000000003</v>
      </c>
      <c r="I145" s="161"/>
      <c r="L145" s="157"/>
      <c r="M145" s="162"/>
      <c r="T145" s="163"/>
      <c r="AT145" s="158" t="s">
        <v>159</v>
      </c>
      <c r="AU145" s="158" t="s">
        <v>90</v>
      </c>
      <c r="AV145" s="13" t="s">
        <v>90</v>
      </c>
      <c r="AW145" s="13" t="s">
        <v>43</v>
      </c>
      <c r="AX145" s="13" t="s">
        <v>82</v>
      </c>
      <c r="AY145" s="158" t="s">
        <v>148</v>
      </c>
    </row>
    <row r="146" spans="2:65" s="14" customFormat="1" ht="11.25">
      <c r="B146" s="164"/>
      <c r="D146" s="151" t="s">
        <v>159</v>
      </c>
      <c r="E146" s="165" t="s">
        <v>36</v>
      </c>
      <c r="F146" s="166" t="s">
        <v>167</v>
      </c>
      <c r="H146" s="167">
        <v>6.9370000000000003</v>
      </c>
      <c r="I146" s="168"/>
      <c r="L146" s="164"/>
      <c r="M146" s="169"/>
      <c r="T146" s="170"/>
      <c r="AT146" s="165" t="s">
        <v>159</v>
      </c>
      <c r="AU146" s="165" t="s">
        <v>90</v>
      </c>
      <c r="AV146" s="14" t="s">
        <v>155</v>
      </c>
      <c r="AW146" s="14" t="s">
        <v>43</v>
      </c>
      <c r="AX146" s="14" t="s">
        <v>23</v>
      </c>
      <c r="AY146" s="165" t="s">
        <v>148</v>
      </c>
    </row>
    <row r="147" spans="2:65" s="1" customFormat="1" ht="24.2" customHeight="1">
      <c r="B147" s="34"/>
      <c r="C147" s="133" t="s">
        <v>210</v>
      </c>
      <c r="D147" s="133" t="s">
        <v>150</v>
      </c>
      <c r="E147" s="134" t="s">
        <v>203</v>
      </c>
      <c r="F147" s="135" t="s">
        <v>204</v>
      </c>
      <c r="G147" s="136" t="s">
        <v>205</v>
      </c>
      <c r="H147" s="137">
        <v>43.536999999999999</v>
      </c>
      <c r="I147" s="138"/>
      <c r="J147" s="139">
        <f>ROUND(I147*H147,2)</f>
        <v>0</v>
      </c>
      <c r="K147" s="135" t="s">
        <v>154</v>
      </c>
      <c r="L147" s="34"/>
      <c r="M147" s="140" t="s">
        <v>36</v>
      </c>
      <c r="N147" s="141" t="s">
        <v>53</v>
      </c>
      <c r="P147" s="142">
        <f>O147*H147</f>
        <v>0</v>
      </c>
      <c r="Q147" s="142">
        <v>0</v>
      </c>
      <c r="R147" s="142">
        <f>Q147*H147</f>
        <v>0</v>
      </c>
      <c r="S147" s="142">
        <v>0</v>
      </c>
      <c r="T147" s="143">
        <f>S147*H147</f>
        <v>0</v>
      </c>
      <c r="AR147" s="144" t="s">
        <v>155</v>
      </c>
      <c r="AT147" s="144" t="s">
        <v>150</v>
      </c>
      <c r="AU147" s="144" t="s">
        <v>90</v>
      </c>
      <c r="AY147" s="18" t="s">
        <v>148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8" t="s">
        <v>23</v>
      </c>
      <c r="BK147" s="145">
        <f>ROUND(I147*H147,2)</f>
        <v>0</v>
      </c>
      <c r="BL147" s="18" t="s">
        <v>155</v>
      </c>
      <c r="BM147" s="144" t="s">
        <v>648</v>
      </c>
    </row>
    <row r="148" spans="2:65" s="1" customFormat="1" ht="11.25">
      <c r="B148" s="34"/>
      <c r="D148" s="146" t="s">
        <v>157</v>
      </c>
      <c r="F148" s="147" t="s">
        <v>207</v>
      </c>
      <c r="I148" s="148"/>
      <c r="L148" s="34"/>
      <c r="M148" s="149"/>
      <c r="T148" s="55"/>
      <c r="AT148" s="18" t="s">
        <v>157</v>
      </c>
      <c r="AU148" s="18" t="s">
        <v>90</v>
      </c>
    </row>
    <row r="149" spans="2:65" s="12" customFormat="1" ht="11.25">
      <c r="B149" s="150"/>
      <c r="D149" s="151" t="s">
        <v>159</v>
      </c>
      <c r="E149" s="152" t="s">
        <v>36</v>
      </c>
      <c r="F149" s="153" t="s">
        <v>208</v>
      </c>
      <c r="H149" s="152" t="s">
        <v>36</v>
      </c>
      <c r="I149" s="154"/>
      <c r="L149" s="150"/>
      <c r="M149" s="155"/>
      <c r="T149" s="156"/>
      <c r="AT149" s="152" t="s">
        <v>159</v>
      </c>
      <c r="AU149" s="152" t="s">
        <v>90</v>
      </c>
      <c r="AV149" s="12" t="s">
        <v>23</v>
      </c>
      <c r="AW149" s="12" t="s">
        <v>43</v>
      </c>
      <c r="AX149" s="12" t="s">
        <v>82</v>
      </c>
      <c r="AY149" s="152" t="s">
        <v>148</v>
      </c>
    </row>
    <row r="150" spans="2:65" s="13" customFormat="1" ht="11.25">
      <c r="B150" s="157"/>
      <c r="D150" s="151" t="s">
        <v>159</v>
      </c>
      <c r="E150" s="158" t="s">
        <v>36</v>
      </c>
      <c r="F150" s="159" t="s">
        <v>649</v>
      </c>
      <c r="H150" s="160">
        <v>43.536999999999999</v>
      </c>
      <c r="I150" s="161"/>
      <c r="L150" s="157"/>
      <c r="M150" s="162"/>
      <c r="T150" s="163"/>
      <c r="AT150" s="158" t="s">
        <v>159</v>
      </c>
      <c r="AU150" s="158" t="s">
        <v>90</v>
      </c>
      <c r="AV150" s="13" t="s">
        <v>90</v>
      </c>
      <c r="AW150" s="13" t="s">
        <v>43</v>
      </c>
      <c r="AX150" s="13" t="s">
        <v>82</v>
      </c>
      <c r="AY150" s="158" t="s">
        <v>148</v>
      </c>
    </row>
    <row r="151" spans="2:65" s="14" customFormat="1" ht="11.25">
      <c r="B151" s="164"/>
      <c r="D151" s="151" t="s">
        <v>159</v>
      </c>
      <c r="E151" s="165" t="s">
        <v>36</v>
      </c>
      <c r="F151" s="166" t="s">
        <v>167</v>
      </c>
      <c r="H151" s="167">
        <v>43.536999999999999</v>
      </c>
      <c r="I151" s="168"/>
      <c r="L151" s="164"/>
      <c r="M151" s="169"/>
      <c r="T151" s="170"/>
      <c r="AT151" s="165" t="s">
        <v>159</v>
      </c>
      <c r="AU151" s="165" t="s">
        <v>90</v>
      </c>
      <c r="AV151" s="14" t="s">
        <v>155</v>
      </c>
      <c r="AW151" s="14" t="s">
        <v>43</v>
      </c>
      <c r="AX151" s="14" t="s">
        <v>23</v>
      </c>
      <c r="AY151" s="165" t="s">
        <v>148</v>
      </c>
    </row>
    <row r="152" spans="2:65" s="1" customFormat="1" ht="24.2" customHeight="1">
      <c r="B152" s="34"/>
      <c r="C152" s="133" t="s">
        <v>219</v>
      </c>
      <c r="D152" s="133" t="s">
        <v>150</v>
      </c>
      <c r="E152" s="134" t="s">
        <v>181</v>
      </c>
      <c r="F152" s="135" t="s">
        <v>182</v>
      </c>
      <c r="G152" s="136" t="s">
        <v>170</v>
      </c>
      <c r="H152" s="137">
        <v>0.5</v>
      </c>
      <c r="I152" s="138"/>
      <c r="J152" s="139">
        <f>ROUND(I152*H152,2)</f>
        <v>0</v>
      </c>
      <c r="K152" s="135" t="s">
        <v>154</v>
      </c>
      <c r="L152" s="34"/>
      <c r="M152" s="140" t="s">
        <v>36</v>
      </c>
      <c r="N152" s="141" t="s">
        <v>53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155</v>
      </c>
      <c r="AT152" s="144" t="s">
        <v>150</v>
      </c>
      <c r="AU152" s="144" t="s">
        <v>90</v>
      </c>
      <c r="AY152" s="18" t="s">
        <v>148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8" t="s">
        <v>23</v>
      </c>
      <c r="BK152" s="145">
        <f>ROUND(I152*H152,2)</f>
        <v>0</v>
      </c>
      <c r="BL152" s="18" t="s">
        <v>155</v>
      </c>
      <c r="BM152" s="144" t="s">
        <v>650</v>
      </c>
    </row>
    <row r="153" spans="2:65" s="1" customFormat="1" ht="11.25">
      <c r="B153" s="34"/>
      <c r="D153" s="146" t="s">
        <v>157</v>
      </c>
      <c r="F153" s="147" t="s">
        <v>184</v>
      </c>
      <c r="I153" s="148"/>
      <c r="L153" s="34"/>
      <c r="M153" s="149"/>
      <c r="T153" s="55"/>
      <c r="AT153" s="18" t="s">
        <v>157</v>
      </c>
      <c r="AU153" s="18" t="s">
        <v>90</v>
      </c>
    </row>
    <row r="154" spans="2:65" s="12" customFormat="1" ht="11.25">
      <c r="B154" s="150"/>
      <c r="D154" s="151" t="s">
        <v>159</v>
      </c>
      <c r="E154" s="152" t="s">
        <v>36</v>
      </c>
      <c r="F154" s="153" t="s">
        <v>629</v>
      </c>
      <c r="H154" s="152" t="s">
        <v>36</v>
      </c>
      <c r="I154" s="154"/>
      <c r="L154" s="150"/>
      <c r="M154" s="155"/>
      <c r="T154" s="156"/>
      <c r="AT154" s="152" t="s">
        <v>159</v>
      </c>
      <c r="AU154" s="152" t="s">
        <v>90</v>
      </c>
      <c r="AV154" s="12" t="s">
        <v>23</v>
      </c>
      <c r="AW154" s="12" t="s">
        <v>43</v>
      </c>
      <c r="AX154" s="12" t="s">
        <v>82</v>
      </c>
      <c r="AY154" s="152" t="s">
        <v>148</v>
      </c>
    </row>
    <row r="155" spans="2:65" s="12" customFormat="1" ht="11.25">
      <c r="B155" s="150"/>
      <c r="D155" s="151" t="s">
        <v>159</v>
      </c>
      <c r="E155" s="152" t="s">
        <v>36</v>
      </c>
      <c r="F155" s="153" t="s">
        <v>165</v>
      </c>
      <c r="H155" s="152" t="s">
        <v>36</v>
      </c>
      <c r="I155" s="154"/>
      <c r="L155" s="150"/>
      <c r="M155" s="155"/>
      <c r="T155" s="156"/>
      <c r="AT155" s="152" t="s">
        <v>159</v>
      </c>
      <c r="AU155" s="152" t="s">
        <v>90</v>
      </c>
      <c r="AV155" s="12" t="s">
        <v>23</v>
      </c>
      <c r="AW155" s="12" t="s">
        <v>43</v>
      </c>
      <c r="AX155" s="12" t="s">
        <v>82</v>
      </c>
      <c r="AY155" s="152" t="s">
        <v>148</v>
      </c>
    </row>
    <row r="156" spans="2:65" s="13" customFormat="1" ht="11.25">
      <c r="B156" s="157"/>
      <c r="D156" s="151" t="s">
        <v>159</v>
      </c>
      <c r="E156" s="158" t="s">
        <v>36</v>
      </c>
      <c r="F156" s="159" t="s">
        <v>639</v>
      </c>
      <c r="H156" s="160">
        <v>1.5</v>
      </c>
      <c r="I156" s="161"/>
      <c r="L156" s="157"/>
      <c r="M156" s="162"/>
      <c r="T156" s="163"/>
      <c r="AT156" s="158" t="s">
        <v>159</v>
      </c>
      <c r="AU156" s="158" t="s">
        <v>90</v>
      </c>
      <c r="AV156" s="13" t="s">
        <v>90</v>
      </c>
      <c r="AW156" s="13" t="s">
        <v>43</v>
      </c>
      <c r="AX156" s="13" t="s">
        <v>82</v>
      </c>
      <c r="AY156" s="158" t="s">
        <v>148</v>
      </c>
    </row>
    <row r="157" spans="2:65" s="12" customFormat="1" ht="11.25">
      <c r="B157" s="150"/>
      <c r="D157" s="151" t="s">
        <v>159</v>
      </c>
      <c r="E157" s="152" t="s">
        <v>36</v>
      </c>
      <c r="F157" s="153" t="s">
        <v>185</v>
      </c>
      <c r="H157" s="152" t="s">
        <v>36</v>
      </c>
      <c r="I157" s="154"/>
      <c r="L157" s="150"/>
      <c r="M157" s="155"/>
      <c r="T157" s="156"/>
      <c r="AT157" s="152" t="s">
        <v>159</v>
      </c>
      <c r="AU157" s="152" t="s">
        <v>90</v>
      </c>
      <c r="AV157" s="12" t="s">
        <v>23</v>
      </c>
      <c r="AW157" s="12" t="s">
        <v>43</v>
      </c>
      <c r="AX157" s="12" t="s">
        <v>82</v>
      </c>
      <c r="AY157" s="152" t="s">
        <v>148</v>
      </c>
    </row>
    <row r="158" spans="2:65" s="12" customFormat="1" ht="11.25">
      <c r="B158" s="150"/>
      <c r="D158" s="151" t="s">
        <v>159</v>
      </c>
      <c r="E158" s="152" t="s">
        <v>36</v>
      </c>
      <c r="F158" s="153" t="s">
        <v>186</v>
      </c>
      <c r="H158" s="152" t="s">
        <v>36</v>
      </c>
      <c r="I158" s="154"/>
      <c r="L158" s="150"/>
      <c r="M158" s="155"/>
      <c r="T158" s="156"/>
      <c r="AT158" s="152" t="s">
        <v>159</v>
      </c>
      <c r="AU158" s="152" t="s">
        <v>90</v>
      </c>
      <c r="AV158" s="12" t="s">
        <v>23</v>
      </c>
      <c r="AW158" s="12" t="s">
        <v>43</v>
      </c>
      <c r="AX158" s="12" t="s">
        <v>82</v>
      </c>
      <c r="AY158" s="152" t="s">
        <v>148</v>
      </c>
    </row>
    <row r="159" spans="2:65" s="13" customFormat="1" ht="11.25">
      <c r="B159" s="157"/>
      <c r="D159" s="151" t="s">
        <v>159</v>
      </c>
      <c r="E159" s="158" t="s">
        <v>36</v>
      </c>
      <c r="F159" s="159" t="s">
        <v>651</v>
      </c>
      <c r="H159" s="160">
        <v>-1</v>
      </c>
      <c r="I159" s="161"/>
      <c r="L159" s="157"/>
      <c r="M159" s="162"/>
      <c r="T159" s="163"/>
      <c r="AT159" s="158" t="s">
        <v>159</v>
      </c>
      <c r="AU159" s="158" t="s">
        <v>90</v>
      </c>
      <c r="AV159" s="13" t="s">
        <v>90</v>
      </c>
      <c r="AW159" s="13" t="s">
        <v>43</v>
      </c>
      <c r="AX159" s="13" t="s">
        <v>82</v>
      </c>
      <c r="AY159" s="158" t="s">
        <v>148</v>
      </c>
    </row>
    <row r="160" spans="2:65" s="14" customFormat="1" ht="11.25">
      <c r="B160" s="164"/>
      <c r="D160" s="151" t="s">
        <v>159</v>
      </c>
      <c r="E160" s="165" t="s">
        <v>36</v>
      </c>
      <c r="F160" s="166" t="s">
        <v>167</v>
      </c>
      <c r="H160" s="167">
        <v>0.5</v>
      </c>
      <c r="I160" s="168"/>
      <c r="L160" s="164"/>
      <c r="M160" s="169"/>
      <c r="T160" s="170"/>
      <c r="AT160" s="165" t="s">
        <v>159</v>
      </c>
      <c r="AU160" s="165" t="s">
        <v>90</v>
      </c>
      <c r="AV160" s="14" t="s">
        <v>155</v>
      </c>
      <c r="AW160" s="14" t="s">
        <v>43</v>
      </c>
      <c r="AX160" s="14" t="s">
        <v>23</v>
      </c>
      <c r="AY160" s="165" t="s">
        <v>148</v>
      </c>
    </row>
    <row r="161" spans="2:65" s="1" customFormat="1" ht="24.2" customHeight="1">
      <c r="B161" s="34"/>
      <c r="C161" s="133" t="s">
        <v>28</v>
      </c>
      <c r="D161" s="133" t="s">
        <v>150</v>
      </c>
      <c r="E161" s="134" t="s">
        <v>226</v>
      </c>
      <c r="F161" s="135" t="s">
        <v>227</v>
      </c>
      <c r="G161" s="136" t="s">
        <v>153</v>
      </c>
      <c r="H161" s="137">
        <v>34.685000000000002</v>
      </c>
      <c r="I161" s="138"/>
      <c r="J161" s="139">
        <f>ROUND(I161*H161,2)</f>
        <v>0</v>
      </c>
      <c r="K161" s="135" t="s">
        <v>154</v>
      </c>
      <c r="L161" s="34"/>
      <c r="M161" s="140" t="s">
        <v>36</v>
      </c>
      <c r="N161" s="141" t="s">
        <v>53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155</v>
      </c>
      <c r="AT161" s="144" t="s">
        <v>150</v>
      </c>
      <c r="AU161" s="144" t="s">
        <v>90</v>
      </c>
      <c r="AY161" s="18" t="s">
        <v>148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8" t="s">
        <v>23</v>
      </c>
      <c r="BK161" s="145">
        <f>ROUND(I161*H161,2)</f>
        <v>0</v>
      </c>
      <c r="BL161" s="18" t="s">
        <v>155</v>
      </c>
      <c r="BM161" s="144" t="s">
        <v>652</v>
      </c>
    </row>
    <row r="162" spans="2:65" s="1" customFormat="1" ht="11.25">
      <c r="B162" s="34"/>
      <c r="D162" s="146" t="s">
        <v>157</v>
      </c>
      <c r="F162" s="147" t="s">
        <v>229</v>
      </c>
      <c r="I162" s="148"/>
      <c r="L162" s="34"/>
      <c r="M162" s="149"/>
      <c r="T162" s="55"/>
      <c r="AT162" s="18" t="s">
        <v>157</v>
      </c>
      <c r="AU162" s="18" t="s">
        <v>90</v>
      </c>
    </row>
    <row r="163" spans="2:65" s="12" customFormat="1" ht="11.25">
      <c r="B163" s="150"/>
      <c r="D163" s="151" t="s">
        <v>159</v>
      </c>
      <c r="E163" s="152" t="s">
        <v>36</v>
      </c>
      <c r="F163" s="153" t="s">
        <v>230</v>
      </c>
      <c r="H163" s="152" t="s">
        <v>36</v>
      </c>
      <c r="I163" s="154"/>
      <c r="L163" s="150"/>
      <c r="M163" s="155"/>
      <c r="T163" s="156"/>
      <c r="AT163" s="152" t="s">
        <v>159</v>
      </c>
      <c r="AU163" s="152" t="s">
        <v>90</v>
      </c>
      <c r="AV163" s="12" t="s">
        <v>23</v>
      </c>
      <c r="AW163" s="12" t="s">
        <v>43</v>
      </c>
      <c r="AX163" s="12" t="s">
        <v>82</v>
      </c>
      <c r="AY163" s="152" t="s">
        <v>148</v>
      </c>
    </row>
    <row r="164" spans="2:65" s="13" customFormat="1" ht="11.25">
      <c r="B164" s="157"/>
      <c r="D164" s="151" t="s">
        <v>159</v>
      </c>
      <c r="E164" s="158" t="s">
        <v>36</v>
      </c>
      <c r="F164" s="159" t="s">
        <v>653</v>
      </c>
      <c r="H164" s="160">
        <v>34.685000000000002</v>
      </c>
      <c r="I164" s="161"/>
      <c r="L164" s="157"/>
      <c r="M164" s="162"/>
      <c r="T164" s="163"/>
      <c r="AT164" s="158" t="s">
        <v>159</v>
      </c>
      <c r="AU164" s="158" t="s">
        <v>90</v>
      </c>
      <c r="AV164" s="13" t="s">
        <v>90</v>
      </c>
      <c r="AW164" s="13" t="s">
        <v>43</v>
      </c>
      <c r="AX164" s="13" t="s">
        <v>23</v>
      </c>
      <c r="AY164" s="158" t="s">
        <v>148</v>
      </c>
    </row>
    <row r="165" spans="2:65" s="1" customFormat="1" ht="24.2" customHeight="1">
      <c r="B165" s="34"/>
      <c r="C165" s="133" t="s">
        <v>232</v>
      </c>
      <c r="D165" s="133" t="s">
        <v>150</v>
      </c>
      <c r="E165" s="134" t="s">
        <v>233</v>
      </c>
      <c r="F165" s="135" t="s">
        <v>234</v>
      </c>
      <c r="G165" s="136" t="s">
        <v>153</v>
      </c>
      <c r="H165" s="137">
        <v>34.685000000000002</v>
      </c>
      <c r="I165" s="138"/>
      <c r="J165" s="139">
        <f>ROUND(I165*H165,2)</f>
        <v>0</v>
      </c>
      <c r="K165" s="135" t="s">
        <v>154</v>
      </c>
      <c r="L165" s="34"/>
      <c r="M165" s="140" t="s">
        <v>36</v>
      </c>
      <c r="N165" s="141" t="s">
        <v>53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155</v>
      </c>
      <c r="AT165" s="144" t="s">
        <v>150</v>
      </c>
      <c r="AU165" s="144" t="s">
        <v>90</v>
      </c>
      <c r="AY165" s="18" t="s">
        <v>148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8" t="s">
        <v>23</v>
      </c>
      <c r="BK165" s="145">
        <f>ROUND(I165*H165,2)</f>
        <v>0</v>
      </c>
      <c r="BL165" s="18" t="s">
        <v>155</v>
      </c>
      <c r="BM165" s="144" t="s">
        <v>654</v>
      </c>
    </row>
    <row r="166" spans="2:65" s="1" customFormat="1" ht="11.25">
      <c r="B166" s="34"/>
      <c r="D166" s="146" t="s">
        <v>157</v>
      </c>
      <c r="F166" s="147" t="s">
        <v>236</v>
      </c>
      <c r="I166" s="148"/>
      <c r="L166" s="34"/>
      <c r="M166" s="149"/>
      <c r="T166" s="55"/>
      <c r="AT166" s="18" t="s">
        <v>157</v>
      </c>
      <c r="AU166" s="18" t="s">
        <v>90</v>
      </c>
    </row>
    <row r="167" spans="2:65" s="12" customFormat="1" ht="11.25">
      <c r="B167" s="150"/>
      <c r="D167" s="151" t="s">
        <v>159</v>
      </c>
      <c r="E167" s="152" t="s">
        <v>36</v>
      </c>
      <c r="F167" s="153" t="s">
        <v>230</v>
      </c>
      <c r="H167" s="152" t="s">
        <v>36</v>
      </c>
      <c r="I167" s="154"/>
      <c r="L167" s="150"/>
      <c r="M167" s="155"/>
      <c r="T167" s="156"/>
      <c r="AT167" s="152" t="s">
        <v>159</v>
      </c>
      <c r="AU167" s="152" t="s">
        <v>90</v>
      </c>
      <c r="AV167" s="12" t="s">
        <v>23</v>
      </c>
      <c r="AW167" s="12" t="s">
        <v>43</v>
      </c>
      <c r="AX167" s="12" t="s">
        <v>82</v>
      </c>
      <c r="AY167" s="152" t="s">
        <v>148</v>
      </c>
    </row>
    <row r="168" spans="2:65" s="13" customFormat="1" ht="11.25">
      <c r="B168" s="157"/>
      <c r="D168" s="151" t="s">
        <v>159</v>
      </c>
      <c r="E168" s="158" t="s">
        <v>36</v>
      </c>
      <c r="F168" s="159" t="s">
        <v>655</v>
      </c>
      <c r="H168" s="160">
        <v>34.685000000000002</v>
      </c>
      <c r="I168" s="161"/>
      <c r="L168" s="157"/>
      <c r="M168" s="162"/>
      <c r="T168" s="163"/>
      <c r="AT168" s="158" t="s">
        <v>159</v>
      </c>
      <c r="AU168" s="158" t="s">
        <v>90</v>
      </c>
      <c r="AV168" s="13" t="s">
        <v>90</v>
      </c>
      <c r="AW168" s="13" t="s">
        <v>43</v>
      </c>
      <c r="AX168" s="13" t="s">
        <v>23</v>
      </c>
      <c r="AY168" s="158" t="s">
        <v>148</v>
      </c>
    </row>
    <row r="169" spans="2:65" s="1" customFormat="1" ht="16.5" customHeight="1">
      <c r="B169" s="34"/>
      <c r="C169" s="171" t="s">
        <v>8</v>
      </c>
      <c r="D169" s="171" t="s">
        <v>238</v>
      </c>
      <c r="E169" s="172" t="s">
        <v>239</v>
      </c>
      <c r="F169" s="173" t="s">
        <v>240</v>
      </c>
      <c r="G169" s="174" t="s">
        <v>241</v>
      </c>
      <c r="H169" s="175">
        <v>1.0720000000000001</v>
      </c>
      <c r="I169" s="176"/>
      <c r="J169" s="177">
        <f>ROUND(I169*H169,2)</f>
        <v>0</v>
      </c>
      <c r="K169" s="173" t="s">
        <v>154</v>
      </c>
      <c r="L169" s="178"/>
      <c r="M169" s="179" t="s">
        <v>36</v>
      </c>
      <c r="N169" s="180" t="s">
        <v>53</v>
      </c>
      <c r="P169" s="142">
        <f>O169*H169</f>
        <v>0</v>
      </c>
      <c r="Q169" s="142">
        <v>1E-3</v>
      </c>
      <c r="R169" s="142">
        <f>Q169*H169</f>
        <v>1.072E-3</v>
      </c>
      <c r="S169" s="142">
        <v>0</v>
      </c>
      <c r="T169" s="143">
        <f>S169*H169</f>
        <v>0</v>
      </c>
      <c r="AR169" s="144" t="s">
        <v>210</v>
      </c>
      <c r="AT169" s="144" t="s">
        <v>238</v>
      </c>
      <c r="AU169" s="144" t="s">
        <v>90</v>
      </c>
      <c r="AY169" s="18" t="s">
        <v>148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8" t="s">
        <v>23</v>
      </c>
      <c r="BK169" s="145">
        <f>ROUND(I169*H169,2)</f>
        <v>0</v>
      </c>
      <c r="BL169" s="18" t="s">
        <v>155</v>
      </c>
      <c r="BM169" s="144" t="s">
        <v>656</v>
      </c>
    </row>
    <row r="170" spans="2:65" s="12" customFormat="1" ht="11.25">
      <c r="B170" s="150"/>
      <c r="D170" s="151" t="s">
        <v>159</v>
      </c>
      <c r="E170" s="152" t="s">
        <v>36</v>
      </c>
      <c r="F170" s="153" t="s">
        <v>243</v>
      </c>
      <c r="H170" s="152" t="s">
        <v>36</v>
      </c>
      <c r="I170" s="154"/>
      <c r="L170" s="150"/>
      <c r="M170" s="155"/>
      <c r="T170" s="156"/>
      <c r="AT170" s="152" t="s">
        <v>159</v>
      </c>
      <c r="AU170" s="152" t="s">
        <v>90</v>
      </c>
      <c r="AV170" s="12" t="s">
        <v>23</v>
      </c>
      <c r="AW170" s="12" t="s">
        <v>43</v>
      </c>
      <c r="AX170" s="12" t="s">
        <v>82</v>
      </c>
      <c r="AY170" s="152" t="s">
        <v>148</v>
      </c>
    </row>
    <row r="171" spans="2:65" s="13" customFormat="1" ht="11.25">
      <c r="B171" s="157"/>
      <c r="D171" s="151" t="s">
        <v>159</v>
      </c>
      <c r="E171" s="158" t="s">
        <v>36</v>
      </c>
      <c r="F171" s="159" t="s">
        <v>657</v>
      </c>
      <c r="H171" s="160">
        <v>1.0720000000000001</v>
      </c>
      <c r="I171" s="161"/>
      <c r="L171" s="157"/>
      <c r="M171" s="162"/>
      <c r="T171" s="163"/>
      <c r="AT171" s="158" t="s">
        <v>159</v>
      </c>
      <c r="AU171" s="158" t="s">
        <v>90</v>
      </c>
      <c r="AV171" s="13" t="s">
        <v>90</v>
      </c>
      <c r="AW171" s="13" t="s">
        <v>43</v>
      </c>
      <c r="AX171" s="13" t="s">
        <v>23</v>
      </c>
      <c r="AY171" s="158" t="s">
        <v>148</v>
      </c>
    </row>
    <row r="172" spans="2:65" s="1" customFormat="1" ht="33" customHeight="1">
      <c r="B172" s="34"/>
      <c r="C172" s="133" t="s">
        <v>245</v>
      </c>
      <c r="D172" s="133" t="s">
        <v>150</v>
      </c>
      <c r="E172" s="134" t="s">
        <v>246</v>
      </c>
      <c r="F172" s="135" t="s">
        <v>247</v>
      </c>
      <c r="G172" s="136" t="s">
        <v>153</v>
      </c>
      <c r="H172" s="137">
        <v>34.685000000000002</v>
      </c>
      <c r="I172" s="138"/>
      <c r="J172" s="139">
        <f>ROUND(I172*H172,2)</f>
        <v>0</v>
      </c>
      <c r="K172" s="135" t="s">
        <v>154</v>
      </c>
      <c r="L172" s="34"/>
      <c r="M172" s="140" t="s">
        <v>36</v>
      </c>
      <c r="N172" s="141" t="s">
        <v>53</v>
      </c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AR172" s="144" t="s">
        <v>155</v>
      </c>
      <c r="AT172" s="144" t="s">
        <v>150</v>
      </c>
      <c r="AU172" s="144" t="s">
        <v>90</v>
      </c>
      <c r="AY172" s="18" t="s">
        <v>148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8" t="s">
        <v>23</v>
      </c>
      <c r="BK172" s="145">
        <f>ROUND(I172*H172,2)</f>
        <v>0</v>
      </c>
      <c r="BL172" s="18" t="s">
        <v>155</v>
      </c>
      <c r="BM172" s="144" t="s">
        <v>658</v>
      </c>
    </row>
    <row r="173" spans="2:65" s="1" customFormat="1" ht="11.25">
      <c r="B173" s="34"/>
      <c r="D173" s="146" t="s">
        <v>157</v>
      </c>
      <c r="F173" s="147" t="s">
        <v>249</v>
      </c>
      <c r="I173" s="148"/>
      <c r="L173" s="34"/>
      <c r="M173" s="149"/>
      <c r="T173" s="55"/>
      <c r="AT173" s="18" t="s">
        <v>157</v>
      </c>
      <c r="AU173" s="18" t="s">
        <v>90</v>
      </c>
    </row>
    <row r="174" spans="2:65" s="12" customFormat="1" ht="11.25">
      <c r="B174" s="150"/>
      <c r="D174" s="151" t="s">
        <v>159</v>
      </c>
      <c r="E174" s="152" t="s">
        <v>36</v>
      </c>
      <c r="F174" s="153" t="s">
        <v>230</v>
      </c>
      <c r="H174" s="152" t="s">
        <v>36</v>
      </c>
      <c r="I174" s="154"/>
      <c r="L174" s="150"/>
      <c r="M174" s="155"/>
      <c r="T174" s="156"/>
      <c r="AT174" s="152" t="s">
        <v>159</v>
      </c>
      <c r="AU174" s="152" t="s">
        <v>90</v>
      </c>
      <c r="AV174" s="12" t="s">
        <v>23</v>
      </c>
      <c r="AW174" s="12" t="s">
        <v>43</v>
      </c>
      <c r="AX174" s="12" t="s">
        <v>82</v>
      </c>
      <c r="AY174" s="152" t="s">
        <v>148</v>
      </c>
    </row>
    <row r="175" spans="2:65" s="13" customFormat="1" ht="11.25">
      <c r="B175" s="157"/>
      <c r="D175" s="151" t="s">
        <v>159</v>
      </c>
      <c r="E175" s="158" t="s">
        <v>36</v>
      </c>
      <c r="F175" s="159" t="s">
        <v>655</v>
      </c>
      <c r="H175" s="160">
        <v>34.685000000000002</v>
      </c>
      <c r="I175" s="161"/>
      <c r="L175" s="157"/>
      <c r="M175" s="162"/>
      <c r="T175" s="163"/>
      <c r="AT175" s="158" t="s">
        <v>159</v>
      </c>
      <c r="AU175" s="158" t="s">
        <v>90</v>
      </c>
      <c r="AV175" s="13" t="s">
        <v>90</v>
      </c>
      <c r="AW175" s="13" t="s">
        <v>43</v>
      </c>
      <c r="AX175" s="13" t="s">
        <v>23</v>
      </c>
      <c r="AY175" s="158" t="s">
        <v>148</v>
      </c>
    </row>
    <row r="176" spans="2:65" s="11" customFormat="1" ht="22.9" customHeight="1">
      <c r="B176" s="121"/>
      <c r="D176" s="122" t="s">
        <v>81</v>
      </c>
      <c r="E176" s="131" t="s">
        <v>90</v>
      </c>
      <c r="F176" s="131" t="s">
        <v>250</v>
      </c>
      <c r="I176" s="124"/>
      <c r="J176" s="132">
        <f>BK176</f>
        <v>0</v>
      </c>
      <c r="L176" s="121"/>
      <c r="M176" s="126"/>
      <c r="P176" s="127">
        <f>SUM(P177:P215)</f>
        <v>0</v>
      </c>
      <c r="R176" s="127">
        <f>SUM(R177:R215)</f>
        <v>0.11198504000000001</v>
      </c>
      <c r="T176" s="128">
        <f>SUM(T177:T215)</f>
        <v>0</v>
      </c>
      <c r="AR176" s="122" t="s">
        <v>23</v>
      </c>
      <c r="AT176" s="129" t="s">
        <v>81</v>
      </c>
      <c r="AU176" s="129" t="s">
        <v>23</v>
      </c>
      <c r="AY176" s="122" t="s">
        <v>148</v>
      </c>
      <c r="BK176" s="130">
        <f>SUM(BK177:BK215)</f>
        <v>0</v>
      </c>
    </row>
    <row r="177" spans="2:65" s="1" customFormat="1" ht="24.2" customHeight="1">
      <c r="B177" s="34"/>
      <c r="C177" s="133" t="s">
        <v>251</v>
      </c>
      <c r="D177" s="133" t="s">
        <v>150</v>
      </c>
      <c r="E177" s="134" t="s">
        <v>252</v>
      </c>
      <c r="F177" s="135" t="s">
        <v>253</v>
      </c>
      <c r="G177" s="136" t="s">
        <v>170</v>
      </c>
      <c r="H177" s="137">
        <v>20.510999999999999</v>
      </c>
      <c r="I177" s="138"/>
      <c r="J177" s="139">
        <f>ROUND(I177*H177,2)</f>
        <v>0</v>
      </c>
      <c r="K177" s="135" t="s">
        <v>154</v>
      </c>
      <c r="L177" s="34"/>
      <c r="M177" s="140" t="s">
        <v>36</v>
      </c>
      <c r="N177" s="141" t="s">
        <v>53</v>
      </c>
      <c r="P177" s="142">
        <f>O177*H177</f>
        <v>0</v>
      </c>
      <c r="Q177" s="142">
        <v>0</v>
      </c>
      <c r="R177" s="142">
        <f>Q177*H177</f>
        <v>0</v>
      </c>
      <c r="S177" s="142">
        <v>0</v>
      </c>
      <c r="T177" s="143">
        <f>S177*H177</f>
        <v>0</v>
      </c>
      <c r="AR177" s="144" t="s">
        <v>155</v>
      </c>
      <c r="AT177" s="144" t="s">
        <v>150</v>
      </c>
      <c r="AU177" s="144" t="s">
        <v>90</v>
      </c>
      <c r="AY177" s="18" t="s">
        <v>148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8" t="s">
        <v>23</v>
      </c>
      <c r="BK177" s="145">
        <f>ROUND(I177*H177,2)</f>
        <v>0</v>
      </c>
      <c r="BL177" s="18" t="s">
        <v>155</v>
      </c>
      <c r="BM177" s="144" t="s">
        <v>254</v>
      </c>
    </row>
    <row r="178" spans="2:65" s="1" customFormat="1" ht="11.25">
      <c r="B178" s="34"/>
      <c r="D178" s="146" t="s">
        <v>157</v>
      </c>
      <c r="F178" s="147" t="s">
        <v>255</v>
      </c>
      <c r="I178" s="148"/>
      <c r="L178" s="34"/>
      <c r="M178" s="149"/>
      <c r="T178" s="55"/>
      <c r="AT178" s="18" t="s">
        <v>157</v>
      </c>
      <c r="AU178" s="18" t="s">
        <v>90</v>
      </c>
    </row>
    <row r="179" spans="2:65" s="12" customFormat="1" ht="11.25">
      <c r="B179" s="150"/>
      <c r="D179" s="151" t="s">
        <v>159</v>
      </c>
      <c r="E179" s="152" t="s">
        <v>36</v>
      </c>
      <c r="F179" s="153" t="s">
        <v>629</v>
      </c>
      <c r="H179" s="152" t="s">
        <v>36</v>
      </c>
      <c r="I179" s="154"/>
      <c r="L179" s="150"/>
      <c r="M179" s="155"/>
      <c r="T179" s="156"/>
      <c r="AT179" s="152" t="s">
        <v>159</v>
      </c>
      <c r="AU179" s="152" t="s">
        <v>90</v>
      </c>
      <c r="AV179" s="12" t="s">
        <v>23</v>
      </c>
      <c r="AW179" s="12" t="s">
        <v>43</v>
      </c>
      <c r="AX179" s="12" t="s">
        <v>82</v>
      </c>
      <c r="AY179" s="152" t="s">
        <v>148</v>
      </c>
    </row>
    <row r="180" spans="2:65" s="12" customFormat="1" ht="11.25">
      <c r="B180" s="150"/>
      <c r="D180" s="151" t="s">
        <v>159</v>
      </c>
      <c r="E180" s="152" t="s">
        <v>36</v>
      </c>
      <c r="F180" s="153" t="s">
        <v>161</v>
      </c>
      <c r="H180" s="152" t="s">
        <v>36</v>
      </c>
      <c r="I180" s="154"/>
      <c r="L180" s="150"/>
      <c r="M180" s="155"/>
      <c r="T180" s="156"/>
      <c r="AT180" s="152" t="s">
        <v>159</v>
      </c>
      <c r="AU180" s="152" t="s">
        <v>90</v>
      </c>
      <c r="AV180" s="12" t="s">
        <v>23</v>
      </c>
      <c r="AW180" s="12" t="s">
        <v>43</v>
      </c>
      <c r="AX180" s="12" t="s">
        <v>82</v>
      </c>
      <c r="AY180" s="152" t="s">
        <v>148</v>
      </c>
    </row>
    <row r="181" spans="2:65" s="13" customFormat="1" ht="22.5">
      <c r="B181" s="157"/>
      <c r="D181" s="151" t="s">
        <v>159</v>
      </c>
      <c r="E181" s="158" t="s">
        <v>36</v>
      </c>
      <c r="F181" s="159" t="s">
        <v>659</v>
      </c>
      <c r="H181" s="160">
        <v>16.744</v>
      </c>
      <c r="I181" s="161"/>
      <c r="L181" s="157"/>
      <c r="M181" s="162"/>
      <c r="T181" s="163"/>
      <c r="AT181" s="158" t="s">
        <v>159</v>
      </c>
      <c r="AU181" s="158" t="s">
        <v>90</v>
      </c>
      <c r="AV181" s="13" t="s">
        <v>90</v>
      </c>
      <c r="AW181" s="13" t="s">
        <v>43</v>
      </c>
      <c r="AX181" s="13" t="s">
        <v>82</v>
      </c>
      <c r="AY181" s="158" t="s">
        <v>148</v>
      </c>
    </row>
    <row r="182" spans="2:65" s="13" customFormat="1" ht="11.25">
      <c r="B182" s="157"/>
      <c r="D182" s="151" t="s">
        <v>159</v>
      </c>
      <c r="E182" s="158" t="s">
        <v>36</v>
      </c>
      <c r="F182" s="159" t="s">
        <v>660</v>
      </c>
      <c r="H182" s="160">
        <v>3.0169999999999999</v>
      </c>
      <c r="I182" s="161"/>
      <c r="L182" s="157"/>
      <c r="M182" s="162"/>
      <c r="T182" s="163"/>
      <c r="AT182" s="158" t="s">
        <v>159</v>
      </c>
      <c r="AU182" s="158" t="s">
        <v>90</v>
      </c>
      <c r="AV182" s="13" t="s">
        <v>90</v>
      </c>
      <c r="AW182" s="13" t="s">
        <v>43</v>
      </c>
      <c r="AX182" s="13" t="s">
        <v>82</v>
      </c>
      <c r="AY182" s="158" t="s">
        <v>148</v>
      </c>
    </row>
    <row r="183" spans="2:65" s="12" customFormat="1" ht="11.25">
      <c r="B183" s="150"/>
      <c r="D183" s="151" t="s">
        <v>159</v>
      </c>
      <c r="E183" s="152" t="s">
        <v>36</v>
      </c>
      <c r="F183" s="153" t="s">
        <v>163</v>
      </c>
      <c r="H183" s="152" t="s">
        <v>36</v>
      </c>
      <c r="I183" s="154"/>
      <c r="L183" s="150"/>
      <c r="M183" s="155"/>
      <c r="T183" s="156"/>
      <c r="AT183" s="152" t="s">
        <v>159</v>
      </c>
      <c r="AU183" s="152" t="s">
        <v>90</v>
      </c>
      <c r="AV183" s="12" t="s">
        <v>23</v>
      </c>
      <c r="AW183" s="12" t="s">
        <v>43</v>
      </c>
      <c r="AX183" s="12" t="s">
        <v>82</v>
      </c>
      <c r="AY183" s="152" t="s">
        <v>148</v>
      </c>
    </row>
    <row r="184" spans="2:65" s="13" customFormat="1" ht="11.25">
      <c r="B184" s="157"/>
      <c r="D184" s="151" t="s">
        <v>159</v>
      </c>
      <c r="E184" s="158" t="s">
        <v>36</v>
      </c>
      <c r="F184" s="159" t="s">
        <v>661</v>
      </c>
      <c r="H184" s="160">
        <v>0.75</v>
      </c>
      <c r="I184" s="161"/>
      <c r="L184" s="157"/>
      <c r="M184" s="162"/>
      <c r="T184" s="163"/>
      <c r="AT184" s="158" t="s">
        <v>159</v>
      </c>
      <c r="AU184" s="158" t="s">
        <v>90</v>
      </c>
      <c r="AV184" s="13" t="s">
        <v>90</v>
      </c>
      <c r="AW184" s="13" t="s">
        <v>43</v>
      </c>
      <c r="AX184" s="13" t="s">
        <v>82</v>
      </c>
      <c r="AY184" s="158" t="s">
        <v>148</v>
      </c>
    </row>
    <row r="185" spans="2:65" s="14" customFormat="1" ht="11.25">
      <c r="B185" s="164"/>
      <c r="D185" s="151" t="s">
        <v>159</v>
      </c>
      <c r="E185" s="165" t="s">
        <v>36</v>
      </c>
      <c r="F185" s="166" t="s">
        <v>167</v>
      </c>
      <c r="H185" s="167">
        <v>20.510999999999999</v>
      </c>
      <c r="I185" s="168"/>
      <c r="L185" s="164"/>
      <c r="M185" s="169"/>
      <c r="T185" s="170"/>
      <c r="AT185" s="165" t="s">
        <v>159</v>
      </c>
      <c r="AU185" s="165" t="s">
        <v>90</v>
      </c>
      <c r="AV185" s="14" t="s">
        <v>155</v>
      </c>
      <c r="AW185" s="14" t="s">
        <v>43</v>
      </c>
      <c r="AX185" s="14" t="s">
        <v>23</v>
      </c>
      <c r="AY185" s="165" t="s">
        <v>148</v>
      </c>
    </row>
    <row r="186" spans="2:65" s="1" customFormat="1" ht="24.2" customHeight="1">
      <c r="B186" s="34"/>
      <c r="C186" s="133" t="s">
        <v>259</v>
      </c>
      <c r="D186" s="133" t="s">
        <v>150</v>
      </c>
      <c r="E186" s="134" t="s">
        <v>260</v>
      </c>
      <c r="F186" s="135" t="s">
        <v>261</v>
      </c>
      <c r="G186" s="136" t="s">
        <v>170</v>
      </c>
      <c r="H186" s="137">
        <v>1</v>
      </c>
      <c r="I186" s="138"/>
      <c r="J186" s="139">
        <f>ROUND(I186*H186,2)</f>
        <v>0</v>
      </c>
      <c r="K186" s="135" t="s">
        <v>154</v>
      </c>
      <c r="L186" s="34"/>
      <c r="M186" s="140" t="s">
        <v>36</v>
      </c>
      <c r="N186" s="141" t="s">
        <v>53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155</v>
      </c>
      <c r="AT186" s="144" t="s">
        <v>150</v>
      </c>
      <c r="AU186" s="144" t="s">
        <v>90</v>
      </c>
      <c r="AY186" s="18" t="s">
        <v>148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8" t="s">
        <v>23</v>
      </c>
      <c r="BK186" s="145">
        <f>ROUND(I186*H186,2)</f>
        <v>0</v>
      </c>
      <c r="BL186" s="18" t="s">
        <v>155</v>
      </c>
      <c r="BM186" s="144" t="s">
        <v>262</v>
      </c>
    </row>
    <row r="187" spans="2:65" s="1" customFormat="1" ht="11.25">
      <c r="B187" s="34"/>
      <c r="D187" s="146" t="s">
        <v>157</v>
      </c>
      <c r="F187" s="147" t="s">
        <v>263</v>
      </c>
      <c r="I187" s="148"/>
      <c r="L187" s="34"/>
      <c r="M187" s="149"/>
      <c r="T187" s="55"/>
      <c r="AT187" s="18" t="s">
        <v>157</v>
      </c>
      <c r="AU187" s="18" t="s">
        <v>90</v>
      </c>
    </row>
    <row r="188" spans="2:65" s="12" customFormat="1" ht="11.25">
      <c r="B188" s="150"/>
      <c r="D188" s="151" t="s">
        <v>159</v>
      </c>
      <c r="E188" s="152" t="s">
        <v>36</v>
      </c>
      <c r="F188" s="153" t="s">
        <v>629</v>
      </c>
      <c r="H188" s="152" t="s">
        <v>36</v>
      </c>
      <c r="I188" s="154"/>
      <c r="L188" s="150"/>
      <c r="M188" s="155"/>
      <c r="T188" s="156"/>
      <c r="AT188" s="152" t="s">
        <v>159</v>
      </c>
      <c r="AU188" s="152" t="s">
        <v>90</v>
      </c>
      <c r="AV188" s="12" t="s">
        <v>23</v>
      </c>
      <c r="AW188" s="12" t="s">
        <v>43</v>
      </c>
      <c r="AX188" s="12" t="s">
        <v>82</v>
      </c>
      <c r="AY188" s="152" t="s">
        <v>148</v>
      </c>
    </row>
    <row r="189" spans="2:65" s="12" customFormat="1" ht="11.25">
      <c r="B189" s="150"/>
      <c r="D189" s="151" t="s">
        <v>159</v>
      </c>
      <c r="E189" s="152" t="s">
        <v>36</v>
      </c>
      <c r="F189" s="153" t="s">
        <v>186</v>
      </c>
      <c r="H189" s="152" t="s">
        <v>36</v>
      </c>
      <c r="I189" s="154"/>
      <c r="L189" s="150"/>
      <c r="M189" s="155"/>
      <c r="T189" s="156"/>
      <c r="AT189" s="152" t="s">
        <v>159</v>
      </c>
      <c r="AU189" s="152" t="s">
        <v>90</v>
      </c>
      <c r="AV189" s="12" t="s">
        <v>23</v>
      </c>
      <c r="AW189" s="12" t="s">
        <v>43</v>
      </c>
      <c r="AX189" s="12" t="s">
        <v>82</v>
      </c>
      <c r="AY189" s="152" t="s">
        <v>148</v>
      </c>
    </row>
    <row r="190" spans="2:65" s="13" customFormat="1" ht="11.25">
      <c r="B190" s="157"/>
      <c r="D190" s="151" t="s">
        <v>159</v>
      </c>
      <c r="E190" s="158" t="s">
        <v>36</v>
      </c>
      <c r="F190" s="159" t="s">
        <v>662</v>
      </c>
      <c r="H190" s="160">
        <v>1</v>
      </c>
      <c r="I190" s="161"/>
      <c r="L190" s="157"/>
      <c r="M190" s="162"/>
      <c r="T190" s="163"/>
      <c r="AT190" s="158" t="s">
        <v>159</v>
      </c>
      <c r="AU190" s="158" t="s">
        <v>90</v>
      </c>
      <c r="AV190" s="13" t="s">
        <v>90</v>
      </c>
      <c r="AW190" s="13" t="s">
        <v>43</v>
      </c>
      <c r="AX190" s="13" t="s">
        <v>82</v>
      </c>
      <c r="AY190" s="158" t="s">
        <v>148</v>
      </c>
    </row>
    <row r="191" spans="2:65" s="14" customFormat="1" ht="11.25">
      <c r="B191" s="164"/>
      <c r="D191" s="151" t="s">
        <v>159</v>
      </c>
      <c r="E191" s="165" t="s">
        <v>36</v>
      </c>
      <c r="F191" s="166" t="s">
        <v>167</v>
      </c>
      <c r="H191" s="167">
        <v>1</v>
      </c>
      <c r="I191" s="168"/>
      <c r="L191" s="164"/>
      <c r="M191" s="169"/>
      <c r="T191" s="170"/>
      <c r="AT191" s="165" t="s">
        <v>159</v>
      </c>
      <c r="AU191" s="165" t="s">
        <v>90</v>
      </c>
      <c r="AV191" s="14" t="s">
        <v>155</v>
      </c>
      <c r="AW191" s="14" t="s">
        <v>43</v>
      </c>
      <c r="AX191" s="14" t="s">
        <v>23</v>
      </c>
      <c r="AY191" s="165" t="s">
        <v>148</v>
      </c>
    </row>
    <row r="192" spans="2:65" s="1" customFormat="1" ht="24.2" customHeight="1">
      <c r="B192" s="34"/>
      <c r="C192" s="133" t="s">
        <v>265</v>
      </c>
      <c r="D192" s="133" t="s">
        <v>150</v>
      </c>
      <c r="E192" s="134" t="s">
        <v>266</v>
      </c>
      <c r="F192" s="135" t="s">
        <v>267</v>
      </c>
      <c r="G192" s="136" t="s">
        <v>153</v>
      </c>
      <c r="H192" s="137">
        <v>127.861</v>
      </c>
      <c r="I192" s="138"/>
      <c r="J192" s="139">
        <f>ROUND(I192*H192,2)</f>
        <v>0</v>
      </c>
      <c r="K192" s="135" t="s">
        <v>154</v>
      </c>
      <c r="L192" s="34"/>
      <c r="M192" s="140" t="s">
        <v>36</v>
      </c>
      <c r="N192" s="141" t="s">
        <v>53</v>
      </c>
      <c r="P192" s="142">
        <f>O192*H192</f>
        <v>0</v>
      </c>
      <c r="Q192" s="142">
        <v>3.1E-4</v>
      </c>
      <c r="R192" s="142">
        <f>Q192*H192</f>
        <v>3.9636910000000004E-2</v>
      </c>
      <c r="S192" s="142">
        <v>0</v>
      </c>
      <c r="T192" s="143">
        <f>S192*H192</f>
        <v>0</v>
      </c>
      <c r="AR192" s="144" t="s">
        <v>155</v>
      </c>
      <c r="AT192" s="144" t="s">
        <v>150</v>
      </c>
      <c r="AU192" s="144" t="s">
        <v>90</v>
      </c>
      <c r="AY192" s="18" t="s">
        <v>148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8" t="s">
        <v>23</v>
      </c>
      <c r="BK192" s="145">
        <f>ROUND(I192*H192,2)</f>
        <v>0</v>
      </c>
      <c r="BL192" s="18" t="s">
        <v>155</v>
      </c>
      <c r="BM192" s="144" t="s">
        <v>268</v>
      </c>
    </row>
    <row r="193" spans="2:65" s="1" customFormat="1" ht="11.25">
      <c r="B193" s="34"/>
      <c r="D193" s="146" t="s">
        <v>157</v>
      </c>
      <c r="F193" s="147" t="s">
        <v>269</v>
      </c>
      <c r="I193" s="148"/>
      <c r="L193" s="34"/>
      <c r="M193" s="149"/>
      <c r="T193" s="55"/>
      <c r="AT193" s="18" t="s">
        <v>157</v>
      </c>
      <c r="AU193" s="18" t="s">
        <v>90</v>
      </c>
    </row>
    <row r="194" spans="2:65" s="12" customFormat="1" ht="11.25">
      <c r="B194" s="150"/>
      <c r="D194" s="151" t="s">
        <v>159</v>
      </c>
      <c r="E194" s="152" t="s">
        <v>36</v>
      </c>
      <c r="F194" s="153" t="s">
        <v>629</v>
      </c>
      <c r="H194" s="152" t="s">
        <v>36</v>
      </c>
      <c r="I194" s="154"/>
      <c r="L194" s="150"/>
      <c r="M194" s="155"/>
      <c r="T194" s="156"/>
      <c r="AT194" s="152" t="s">
        <v>159</v>
      </c>
      <c r="AU194" s="152" t="s">
        <v>90</v>
      </c>
      <c r="AV194" s="12" t="s">
        <v>23</v>
      </c>
      <c r="AW194" s="12" t="s">
        <v>43</v>
      </c>
      <c r="AX194" s="12" t="s">
        <v>82</v>
      </c>
      <c r="AY194" s="152" t="s">
        <v>148</v>
      </c>
    </row>
    <row r="195" spans="2:65" s="12" customFormat="1" ht="11.25">
      <c r="B195" s="150"/>
      <c r="D195" s="151" t="s">
        <v>159</v>
      </c>
      <c r="E195" s="152" t="s">
        <v>36</v>
      </c>
      <c r="F195" s="153" t="s">
        <v>161</v>
      </c>
      <c r="H195" s="152" t="s">
        <v>36</v>
      </c>
      <c r="I195" s="154"/>
      <c r="L195" s="150"/>
      <c r="M195" s="155"/>
      <c r="T195" s="156"/>
      <c r="AT195" s="152" t="s">
        <v>159</v>
      </c>
      <c r="AU195" s="152" t="s">
        <v>90</v>
      </c>
      <c r="AV195" s="12" t="s">
        <v>23</v>
      </c>
      <c r="AW195" s="12" t="s">
        <v>43</v>
      </c>
      <c r="AX195" s="12" t="s">
        <v>82</v>
      </c>
      <c r="AY195" s="152" t="s">
        <v>148</v>
      </c>
    </row>
    <row r="196" spans="2:65" s="13" customFormat="1" ht="22.5">
      <c r="B196" s="157"/>
      <c r="D196" s="151" t="s">
        <v>159</v>
      </c>
      <c r="E196" s="158" t="s">
        <v>36</v>
      </c>
      <c r="F196" s="159" t="s">
        <v>663</v>
      </c>
      <c r="H196" s="160">
        <v>100.462</v>
      </c>
      <c r="I196" s="161"/>
      <c r="L196" s="157"/>
      <c r="M196" s="162"/>
      <c r="T196" s="163"/>
      <c r="AT196" s="158" t="s">
        <v>159</v>
      </c>
      <c r="AU196" s="158" t="s">
        <v>90</v>
      </c>
      <c r="AV196" s="13" t="s">
        <v>90</v>
      </c>
      <c r="AW196" s="13" t="s">
        <v>43</v>
      </c>
      <c r="AX196" s="13" t="s">
        <v>82</v>
      </c>
      <c r="AY196" s="158" t="s">
        <v>148</v>
      </c>
    </row>
    <row r="197" spans="2:65" s="13" customFormat="1" ht="11.25">
      <c r="B197" s="157"/>
      <c r="D197" s="151" t="s">
        <v>159</v>
      </c>
      <c r="E197" s="158" t="s">
        <v>36</v>
      </c>
      <c r="F197" s="159" t="s">
        <v>664</v>
      </c>
      <c r="H197" s="160">
        <v>18.099</v>
      </c>
      <c r="I197" s="161"/>
      <c r="L197" s="157"/>
      <c r="M197" s="162"/>
      <c r="T197" s="163"/>
      <c r="AT197" s="158" t="s">
        <v>159</v>
      </c>
      <c r="AU197" s="158" t="s">
        <v>90</v>
      </c>
      <c r="AV197" s="13" t="s">
        <v>90</v>
      </c>
      <c r="AW197" s="13" t="s">
        <v>43</v>
      </c>
      <c r="AX197" s="13" t="s">
        <v>82</v>
      </c>
      <c r="AY197" s="158" t="s">
        <v>148</v>
      </c>
    </row>
    <row r="198" spans="2:65" s="12" customFormat="1" ht="11.25">
      <c r="B198" s="150"/>
      <c r="D198" s="151" t="s">
        <v>159</v>
      </c>
      <c r="E198" s="152" t="s">
        <v>36</v>
      </c>
      <c r="F198" s="153" t="s">
        <v>163</v>
      </c>
      <c r="H198" s="152" t="s">
        <v>36</v>
      </c>
      <c r="I198" s="154"/>
      <c r="L198" s="150"/>
      <c r="M198" s="155"/>
      <c r="T198" s="156"/>
      <c r="AT198" s="152" t="s">
        <v>159</v>
      </c>
      <c r="AU198" s="152" t="s">
        <v>90</v>
      </c>
      <c r="AV198" s="12" t="s">
        <v>23</v>
      </c>
      <c r="AW198" s="12" t="s">
        <v>43</v>
      </c>
      <c r="AX198" s="12" t="s">
        <v>82</v>
      </c>
      <c r="AY198" s="152" t="s">
        <v>148</v>
      </c>
    </row>
    <row r="199" spans="2:65" s="13" customFormat="1" ht="11.25">
      <c r="B199" s="157"/>
      <c r="D199" s="151" t="s">
        <v>159</v>
      </c>
      <c r="E199" s="158" t="s">
        <v>36</v>
      </c>
      <c r="F199" s="159" t="s">
        <v>665</v>
      </c>
      <c r="H199" s="160">
        <v>3.3</v>
      </c>
      <c r="I199" s="161"/>
      <c r="L199" s="157"/>
      <c r="M199" s="162"/>
      <c r="T199" s="163"/>
      <c r="AT199" s="158" t="s">
        <v>159</v>
      </c>
      <c r="AU199" s="158" t="s">
        <v>90</v>
      </c>
      <c r="AV199" s="13" t="s">
        <v>90</v>
      </c>
      <c r="AW199" s="13" t="s">
        <v>43</v>
      </c>
      <c r="AX199" s="13" t="s">
        <v>82</v>
      </c>
      <c r="AY199" s="158" t="s">
        <v>148</v>
      </c>
    </row>
    <row r="200" spans="2:65" s="12" customFormat="1" ht="11.25">
      <c r="B200" s="150"/>
      <c r="D200" s="151" t="s">
        <v>159</v>
      </c>
      <c r="E200" s="152" t="s">
        <v>36</v>
      </c>
      <c r="F200" s="153" t="s">
        <v>186</v>
      </c>
      <c r="H200" s="152" t="s">
        <v>36</v>
      </c>
      <c r="I200" s="154"/>
      <c r="L200" s="150"/>
      <c r="M200" s="155"/>
      <c r="T200" s="156"/>
      <c r="AT200" s="152" t="s">
        <v>159</v>
      </c>
      <c r="AU200" s="152" t="s">
        <v>90</v>
      </c>
      <c r="AV200" s="12" t="s">
        <v>23</v>
      </c>
      <c r="AW200" s="12" t="s">
        <v>43</v>
      </c>
      <c r="AX200" s="12" t="s">
        <v>82</v>
      </c>
      <c r="AY200" s="152" t="s">
        <v>148</v>
      </c>
    </row>
    <row r="201" spans="2:65" s="13" customFormat="1" ht="11.25">
      <c r="B201" s="157"/>
      <c r="D201" s="151" t="s">
        <v>159</v>
      </c>
      <c r="E201" s="158" t="s">
        <v>36</v>
      </c>
      <c r="F201" s="159" t="s">
        <v>666</v>
      </c>
      <c r="H201" s="160">
        <v>6</v>
      </c>
      <c r="I201" s="161"/>
      <c r="L201" s="157"/>
      <c r="M201" s="162"/>
      <c r="T201" s="163"/>
      <c r="AT201" s="158" t="s">
        <v>159</v>
      </c>
      <c r="AU201" s="158" t="s">
        <v>90</v>
      </c>
      <c r="AV201" s="13" t="s">
        <v>90</v>
      </c>
      <c r="AW201" s="13" t="s">
        <v>43</v>
      </c>
      <c r="AX201" s="13" t="s">
        <v>82</v>
      </c>
      <c r="AY201" s="158" t="s">
        <v>148</v>
      </c>
    </row>
    <row r="202" spans="2:65" s="14" customFormat="1" ht="11.25">
      <c r="B202" s="164"/>
      <c r="D202" s="151" t="s">
        <v>159</v>
      </c>
      <c r="E202" s="165" t="s">
        <v>36</v>
      </c>
      <c r="F202" s="166" t="s">
        <v>167</v>
      </c>
      <c r="H202" s="167">
        <v>127.861</v>
      </c>
      <c r="I202" s="168"/>
      <c r="L202" s="164"/>
      <c r="M202" s="169"/>
      <c r="T202" s="170"/>
      <c r="AT202" s="165" t="s">
        <v>159</v>
      </c>
      <c r="AU202" s="165" t="s">
        <v>90</v>
      </c>
      <c r="AV202" s="14" t="s">
        <v>155</v>
      </c>
      <c r="AW202" s="14" t="s">
        <v>43</v>
      </c>
      <c r="AX202" s="14" t="s">
        <v>23</v>
      </c>
      <c r="AY202" s="165" t="s">
        <v>148</v>
      </c>
    </row>
    <row r="203" spans="2:65" s="1" customFormat="1" ht="16.5" customHeight="1">
      <c r="B203" s="34"/>
      <c r="C203" s="171" t="s">
        <v>273</v>
      </c>
      <c r="D203" s="171" t="s">
        <v>238</v>
      </c>
      <c r="E203" s="172" t="s">
        <v>274</v>
      </c>
      <c r="F203" s="173" t="s">
        <v>275</v>
      </c>
      <c r="G203" s="174" t="s">
        <v>153</v>
      </c>
      <c r="H203" s="175">
        <v>127.861</v>
      </c>
      <c r="I203" s="176"/>
      <c r="J203" s="177">
        <f>ROUND(I203*H203,2)</f>
        <v>0</v>
      </c>
      <c r="K203" s="173" t="s">
        <v>154</v>
      </c>
      <c r="L203" s="178"/>
      <c r="M203" s="179" t="s">
        <v>36</v>
      </c>
      <c r="N203" s="180" t="s">
        <v>53</v>
      </c>
      <c r="P203" s="142">
        <f>O203*H203</f>
        <v>0</v>
      </c>
      <c r="Q203" s="142">
        <v>2.9999999999999997E-4</v>
      </c>
      <c r="R203" s="142">
        <f>Q203*H203</f>
        <v>3.8358299999999998E-2</v>
      </c>
      <c r="S203" s="142">
        <v>0</v>
      </c>
      <c r="T203" s="143">
        <f>S203*H203</f>
        <v>0</v>
      </c>
      <c r="AR203" s="144" t="s">
        <v>210</v>
      </c>
      <c r="AT203" s="144" t="s">
        <v>238</v>
      </c>
      <c r="AU203" s="144" t="s">
        <v>90</v>
      </c>
      <c r="AY203" s="18" t="s">
        <v>148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8" t="s">
        <v>23</v>
      </c>
      <c r="BK203" s="145">
        <f>ROUND(I203*H203,2)</f>
        <v>0</v>
      </c>
      <c r="BL203" s="18" t="s">
        <v>155</v>
      </c>
      <c r="BM203" s="144" t="s">
        <v>667</v>
      </c>
    </row>
    <row r="204" spans="2:65" s="12" customFormat="1" ht="11.25">
      <c r="B204" s="150"/>
      <c r="D204" s="151" t="s">
        <v>159</v>
      </c>
      <c r="E204" s="152" t="s">
        <v>36</v>
      </c>
      <c r="F204" s="153" t="s">
        <v>277</v>
      </c>
      <c r="H204" s="152" t="s">
        <v>36</v>
      </c>
      <c r="I204" s="154"/>
      <c r="L204" s="150"/>
      <c r="M204" s="155"/>
      <c r="T204" s="156"/>
      <c r="AT204" s="152" t="s">
        <v>159</v>
      </c>
      <c r="AU204" s="152" t="s">
        <v>90</v>
      </c>
      <c r="AV204" s="12" t="s">
        <v>23</v>
      </c>
      <c r="AW204" s="12" t="s">
        <v>43</v>
      </c>
      <c r="AX204" s="12" t="s">
        <v>82</v>
      </c>
      <c r="AY204" s="152" t="s">
        <v>148</v>
      </c>
    </row>
    <row r="205" spans="2:65" s="13" customFormat="1" ht="11.25">
      <c r="B205" s="157"/>
      <c r="D205" s="151" t="s">
        <v>159</v>
      </c>
      <c r="E205" s="158" t="s">
        <v>36</v>
      </c>
      <c r="F205" s="159" t="s">
        <v>668</v>
      </c>
      <c r="H205" s="160">
        <v>127.861</v>
      </c>
      <c r="I205" s="161"/>
      <c r="L205" s="157"/>
      <c r="M205" s="162"/>
      <c r="T205" s="163"/>
      <c r="AT205" s="158" t="s">
        <v>159</v>
      </c>
      <c r="AU205" s="158" t="s">
        <v>90</v>
      </c>
      <c r="AV205" s="13" t="s">
        <v>90</v>
      </c>
      <c r="AW205" s="13" t="s">
        <v>43</v>
      </c>
      <c r="AX205" s="13" t="s">
        <v>82</v>
      </c>
      <c r="AY205" s="158" t="s">
        <v>148</v>
      </c>
    </row>
    <row r="206" spans="2:65" s="14" customFormat="1" ht="11.25">
      <c r="B206" s="164"/>
      <c r="D206" s="151" t="s">
        <v>159</v>
      </c>
      <c r="E206" s="165" t="s">
        <v>36</v>
      </c>
      <c r="F206" s="166" t="s">
        <v>167</v>
      </c>
      <c r="H206" s="167">
        <v>127.861</v>
      </c>
      <c r="I206" s="168"/>
      <c r="L206" s="164"/>
      <c r="M206" s="169"/>
      <c r="T206" s="170"/>
      <c r="AT206" s="165" t="s">
        <v>159</v>
      </c>
      <c r="AU206" s="165" t="s">
        <v>90</v>
      </c>
      <c r="AV206" s="14" t="s">
        <v>155</v>
      </c>
      <c r="AW206" s="14" t="s">
        <v>43</v>
      </c>
      <c r="AX206" s="14" t="s">
        <v>23</v>
      </c>
      <c r="AY206" s="165" t="s">
        <v>148</v>
      </c>
    </row>
    <row r="207" spans="2:65" s="1" customFormat="1" ht="16.5" customHeight="1">
      <c r="B207" s="34"/>
      <c r="C207" s="133" t="s">
        <v>279</v>
      </c>
      <c r="D207" s="133" t="s">
        <v>150</v>
      </c>
      <c r="E207" s="134" t="s">
        <v>280</v>
      </c>
      <c r="F207" s="135" t="s">
        <v>281</v>
      </c>
      <c r="G207" s="136" t="s">
        <v>282</v>
      </c>
      <c r="H207" s="137">
        <v>69.367000000000004</v>
      </c>
      <c r="I207" s="138"/>
      <c r="J207" s="139">
        <f>ROUND(I207*H207,2)</f>
        <v>0</v>
      </c>
      <c r="K207" s="135" t="s">
        <v>154</v>
      </c>
      <c r="L207" s="34"/>
      <c r="M207" s="140" t="s">
        <v>36</v>
      </c>
      <c r="N207" s="141" t="s">
        <v>53</v>
      </c>
      <c r="P207" s="142">
        <f>O207*H207</f>
        <v>0</v>
      </c>
      <c r="Q207" s="142">
        <v>4.8999999999999998E-4</v>
      </c>
      <c r="R207" s="142">
        <f>Q207*H207</f>
        <v>3.3989829999999999E-2</v>
      </c>
      <c r="S207" s="142">
        <v>0</v>
      </c>
      <c r="T207" s="143">
        <f>S207*H207</f>
        <v>0</v>
      </c>
      <c r="AR207" s="144" t="s">
        <v>155</v>
      </c>
      <c r="AT207" s="144" t="s">
        <v>150</v>
      </c>
      <c r="AU207" s="144" t="s">
        <v>90</v>
      </c>
      <c r="AY207" s="18" t="s">
        <v>148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8" t="s">
        <v>23</v>
      </c>
      <c r="BK207" s="145">
        <f>ROUND(I207*H207,2)</f>
        <v>0</v>
      </c>
      <c r="BL207" s="18" t="s">
        <v>155</v>
      </c>
      <c r="BM207" s="144" t="s">
        <v>283</v>
      </c>
    </row>
    <row r="208" spans="2:65" s="1" customFormat="1" ht="11.25">
      <c r="B208" s="34"/>
      <c r="D208" s="146" t="s">
        <v>157</v>
      </c>
      <c r="F208" s="147" t="s">
        <v>284</v>
      </c>
      <c r="I208" s="148"/>
      <c r="L208" s="34"/>
      <c r="M208" s="149"/>
      <c r="T208" s="55"/>
      <c r="AT208" s="18" t="s">
        <v>157</v>
      </c>
      <c r="AU208" s="18" t="s">
        <v>90</v>
      </c>
    </row>
    <row r="209" spans="2:65" s="12" customFormat="1" ht="11.25">
      <c r="B209" s="150"/>
      <c r="D209" s="151" t="s">
        <v>159</v>
      </c>
      <c r="E209" s="152" t="s">
        <v>36</v>
      </c>
      <c r="F209" s="153" t="s">
        <v>629</v>
      </c>
      <c r="H209" s="152" t="s">
        <v>36</v>
      </c>
      <c r="I209" s="154"/>
      <c r="L209" s="150"/>
      <c r="M209" s="155"/>
      <c r="T209" s="156"/>
      <c r="AT209" s="152" t="s">
        <v>159</v>
      </c>
      <c r="AU209" s="152" t="s">
        <v>90</v>
      </c>
      <c r="AV209" s="12" t="s">
        <v>23</v>
      </c>
      <c r="AW209" s="12" t="s">
        <v>43</v>
      </c>
      <c r="AX209" s="12" t="s">
        <v>82</v>
      </c>
      <c r="AY209" s="152" t="s">
        <v>148</v>
      </c>
    </row>
    <row r="210" spans="2:65" s="12" customFormat="1" ht="11.25">
      <c r="B210" s="150"/>
      <c r="D210" s="151" t="s">
        <v>159</v>
      </c>
      <c r="E210" s="152" t="s">
        <v>36</v>
      </c>
      <c r="F210" s="153" t="s">
        <v>161</v>
      </c>
      <c r="H210" s="152" t="s">
        <v>36</v>
      </c>
      <c r="I210" s="154"/>
      <c r="L210" s="150"/>
      <c r="M210" s="155"/>
      <c r="T210" s="156"/>
      <c r="AT210" s="152" t="s">
        <v>159</v>
      </c>
      <c r="AU210" s="152" t="s">
        <v>90</v>
      </c>
      <c r="AV210" s="12" t="s">
        <v>23</v>
      </c>
      <c r="AW210" s="12" t="s">
        <v>43</v>
      </c>
      <c r="AX210" s="12" t="s">
        <v>82</v>
      </c>
      <c r="AY210" s="152" t="s">
        <v>148</v>
      </c>
    </row>
    <row r="211" spans="2:65" s="13" customFormat="1" ht="22.5">
      <c r="B211" s="157"/>
      <c r="D211" s="151" t="s">
        <v>159</v>
      </c>
      <c r="E211" s="158" t="s">
        <v>36</v>
      </c>
      <c r="F211" s="159" t="s">
        <v>669</v>
      </c>
      <c r="H211" s="160">
        <v>55.811999999999998</v>
      </c>
      <c r="I211" s="161"/>
      <c r="L211" s="157"/>
      <c r="M211" s="162"/>
      <c r="T211" s="163"/>
      <c r="AT211" s="158" t="s">
        <v>159</v>
      </c>
      <c r="AU211" s="158" t="s">
        <v>90</v>
      </c>
      <c r="AV211" s="13" t="s">
        <v>90</v>
      </c>
      <c r="AW211" s="13" t="s">
        <v>43</v>
      </c>
      <c r="AX211" s="13" t="s">
        <v>82</v>
      </c>
      <c r="AY211" s="158" t="s">
        <v>148</v>
      </c>
    </row>
    <row r="212" spans="2:65" s="13" customFormat="1" ht="11.25">
      <c r="B212" s="157"/>
      <c r="D212" s="151" t="s">
        <v>159</v>
      </c>
      <c r="E212" s="158" t="s">
        <v>36</v>
      </c>
      <c r="F212" s="159" t="s">
        <v>670</v>
      </c>
      <c r="H212" s="160">
        <v>10.055</v>
      </c>
      <c r="I212" s="161"/>
      <c r="L212" s="157"/>
      <c r="M212" s="162"/>
      <c r="T212" s="163"/>
      <c r="AT212" s="158" t="s">
        <v>159</v>
      </c>
      <c r="AU212" s="158" t="s">
        <v>90</v>
      </c>
      <c r="AV212" s="13" t="s">
        <v>90</v>
      </c>
      <c r="AW212" s="13" t="s">
        <v>43</v>
      </c>
      <c r="AX212" s="13" t="s">
        <v>82</v>
      </c>
      <c r="AY212" s="158" t="s">
        <v>148</v>
      </c>
    </row>
    <row r="213" spans="2:65" s="12" customFormat="1" ht="11.25">
      <c r="B213" s="150"/>
      <c r="D213" s="151" t="s">
        <v>159</v>
      </c>
      <c r="E213" s="152" t="s">
        <v>36</v>
      </c>
      <c r="F213" s="153" t="s">
        <v>671</v>
      </c>
      <c r="H213" s="152" t="s">
        <v>36</v>
      </c>
      <c r="I213" s="154"/>
      <c r="L213" s="150"/>
      <c r="M213" s="155"/>
      <c r="T213" s="156"/>
      <c r="AT213" s="152" t="s">
        <v>159</v>
      </c>
      <c r="AU213" s="152" t="s">
        <v>90</v>
      </c>
      <c r="AV213" s="12" t="s">
        <v>23</v>
      </c>
      <c r="AW213" s="12" t="s">
        <v>43</v>
      </c>
      <c r="AX213" s="12" t="s">
        <v>82</v>
      </c>
      <c r="AY213" s="152" t="s">
        <v>148</v>
      </c>
    </row>
    <row r="214" spans="2:65" s="13" customFormat="1" ht="11.25">
      <c r="B214" s="157"/>
      <c r="D214" s="151" t="s">
        <v>159</v>
      </c>
      <c r="E214" s="158" t="s">
        <v>36</v>
      </c>
      <c r="F214" s="159" t="s">
        <v>672</v>
      </c>
      <c r="H214" s="160">
        <v>3.5</v>
      </c>
      <c r="I214" s="161"/>
      <c r="L214" s="157"/>
      <c r="M214" s="162"/>
      <c r="T214" s="163"/>
      <c r="AT214" s="158" t="s">
        <v>159</v>
      </c>
      <c r="AU214" s="158" t="s">
        <v>90</v>
      </c>
      <c r="AV214" s="13" t="s">
        <v>90</v>
      </c>
      <c r="AW214" s="13" t="s">
        <v>43</v>
      </c>
      <c r="AX214" s="13" t="s">
        <v>82</v>
      </c>
      <c r="AY214" s="158" t="s">
        <v>148</v>
      </c>
    </row>
    <row r="215" spans="2:65" s="14" customFormat="1" ht="11.25">
      <c r="B215" s="164"/>
      <c r="D215" s="151" t="s">
        <v>159</v>
      </c>
      <c r="E215" s="165" t="s">
        <v>36</v>
      </c>
      <c r="F215" s="166" t="s">
        <v>167</v>
      </c>
      <c r="H215" s="167">
        <v>69.367000000000004</v>
      </c>
      <c r="I215" s="168"/>
      <c r="L215" s="164"/>
      <c r="M215" s="169"/>
      <c r="T215" s="170"/>
      <c r="AT215" s="165" t="s">
        <v>159</v>
      </c>
      <c r="AU215" s="165" t="s">
        <v>90</v>
      </c>
      <c r="AV215" s="14" t="s">
        <v>155</v>
      </c>
      <c r="AW215" s="14" t="s">
        <v>43</v>
      </c>
      <c r="AX215" s="14" t="s">
        <v>23</v>
      </c>
      <c r="AY215" s="165" t="s">
        <v>148</v>
      </c>
    </row>
    <row r="216" spans="2:65" s="11" customFormat="1" ht="22.9" customHeight="1">
      <c r="B216" s="121"/>
      <c r="D216" s="122" t="s">
        <v>81</v>
      </c>
      <c r="E216" s="131" t="s">
        <v>298</v>
      </c>
      <c r="F216" s="131" t="s">
        <v>299</v>
      </c>
      <c r="I216" s="124"/>
      <c r="J216" s="132">
        <f>BK216</f>
        <v>0</v>
      </c>
      <c r="L216" s="121"/>
      <c r="M216" s="126"/>
      <c r="P216" s="127">
        <f>SUM(P217:P289)</f>
        <v>0</v>
      </c>
      <c r="R216" s="127">
        <f>SUM(R217:R289)</f>
        <v>30.346090799999999</v>
      </c>
      <c r="T216" s="128">
        <f>SUM(T217:T289)</f>
        <v>0</v>
      </c>
      <c r="AR216" s="122" t="s">
        <v>23</v>
      </c>
      <c r="AT216" s="129" t="s">
        <v>81</v>
      </c>
      <c r="AU216" s="129" t="s">
        <v>23</v>
      </c>
      <c r="AY216" s="122" t="s">
        <v>148</v>
      </c>
      <c r="BK216" s="130">
        <f>SUM(BK217:BK289)</f>
        <v>0</v>
      </c>
    </row>
    <row r="217" spans="2:65" s="1" customFormat="1" ht="21.75" customHeight="1">
      <c r="B217" s="34"/>
      <c r="C217" s="133" t="s">
        <v>288</v>
      </c>
      <c r="D217" s="133" t="s">
        <v>150</v>
      </c>
      <c r="E217" s="134" t="s">
        <v>301</v>
      </c>
      <c r="F217" s="135" t="s">
        <v>302</v>
      </c>
      <c r="G217" s="136" t="s">
        <v>153</v>
      </c>
      <c r="H217" s="137">
        <v>68.41</v>
      </c>
      <c r="I217" s="138"/>
      <c r="J217" s="139">
        <f>ROUND(I217*H217,2)</f>
        <v>0</v>
      </c>
      <c r="K217" s="135" t="s">
        <v>154</v>
      </c>
      <c r="L217" s="34"/>
      <c r="M217" s="140" t="s">
        <v>36</v>
      </c>
      <c r="N217" s="141" t="s">
        <v>53</v>
      </c>
      <c r="P217" s="142">
        <f>O217*H217</f>
        <v>0</v>
      </c>
      <c r="Q217" s="142">
        <v>7.3499999999999998E-3</v>
      </c>
      <c r="R217" s="142">
        <f>Q217*H217</f>
        <v>0.50281349999999991</v>
      </c>
      <c r="S217" s="142">
        <v>0</v>
      </c>
      <c r="T217" s="143">
        <f>S217*H217</f>
        <v>0</v>
      </c>
      <c r="AR217" s="144" t="s">
        <v>155</v>
      </c>
      <c r="AT217" s="144" t="s">
        <v>150</v>
      </c>
      <c r="AU217" s="144" t="s">
        <v>90</v>
      </c>
      <c r="AY217" s="18" t="s">
        <v>148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8" t="s">
        <v>23</v>
      </c>
      <c r="BK217" s="145">
        <f>ROUND(I217*H217,2)</f>
        <v>0</v>
      </c>
      <c r="BL217" s="18" t="s">
        <v>155</v>
      </c>
      <c r="BM217" s="144" t="s">
        <v>303</v>
      </c>
    </row>
    <row r="218" spans="2:65" s="1" customFormat="1" ht="11.25">
      <c r="B218" s="34"/>
      <c r="D218" s="146" t="s">
        <v>157</v>
      </c>
      <c r="F218" s="147" t="s">
        <v>304</v>
      </c>
      <c r="I218" s="148"/>
      <c r="L218" s="34"/>
      <c r="M218" s="149"/>
      <c r="T218" s="55"/>
      <c r="AT218" s="18" t="s">
        <v>157</v>
      </c>
      <c r="AU218" s="18" t="s">
        <v>90</v>
      </c>
    </row>
    <row r="219" spans="2:65" s="12" customFormat="1" ht="11.25">
      <c r="B219" s="150"/>
      <c r="D219" s="151" t="s">
        <v>159</v>
      </c>
      <c r="E219" s="152" t="s">
        <v>36</v>
      </c>
      <c r="F219" s="153" t="s">
        <v>673</v>
      </c>
      <c r="H219" s="152" t="s">
        <v>36</v>
      </c>
      <c r="I219" s="154"/>
      <c r="L219" s="150"/>
      <c r="M219" s="155"/>
      <c r="T219" s="156"/>
      <c r="AT219" s="152" t="s">
        <v>159</v>
      </c>
      <c r="AU219" s="152" t="s">
        <v>90</v>
      </c>
      <c r="AV219" s="12" t="s">
        <v>23</v>
      </c>
      <c r="AW219" s="12" t="s">
        <v>43</v>
      </c>
      <c r="AX219" s="12" t="s">
        <v>82</v>
      </c>
      <c r="AY219" s="152" t="s">
        <v>148</v>
      </c>
    </row>
    <row r="220" spans="2:65" s="12" customFormat="1" ht="11.25">
      <c r="B220" s="150"/>
      <c r="D220" s="151" t="s">
        <v>159</v>
      </c>
      <c r="E220" s="152" t="s">
        <v>36</v>
      </c>
      <c r="F220" s="153" t="s">
        <v>294</v>
      </c>
      <c r="H220" s="152" t="s">
        <v>36</v>
      </c>
      <c r="I220" s="154"/>
      <c r="L220" s="150"/>
      <c r="M220" s="155"/>
      <c r="T220" s="156"/>
      <c r="AT220" s="152" t="s">
        <v>159</v>
      </c>
      <c r="AU220" s="152" t="s">
        <v>90</v>
      </c>
      <c r="AV220" s="12" t="s">
        <v>23</v>
      </c>
      <c r="AW220" s="12" t="s">
        <v>43</v>
      </c>
      <c r="AX220" s="12" t="s">
        <v>82</v>
      </c>
      <c r="AY220" s="152" t="s">
        <v>148</v>
      </c>
    </row>
    <row r="221" spans="2:65" s="13" customFormat="1" ht="11.25">
      <c r="B221" s="157"/>
      <c r="D221" s="151" t="s">
        <v>159</v>
      </c>
      <c r="E221" s="158" t="s">
        <v>36</v>
      </c>
      <c r="F221" s="159" t="s">
        <v>674</v>
      </c>
      <c r="H221" s="160">
        <v>32.832999999999998</v>
      </c>
      <c r="I221" s="161"/>
      <c r="L221" s="157"/>
      <c r="M221" s="162"/>
      <c r="T221" s="163"/>
      <c r="AT221" s="158" t="s">
        <v>159</v>
      </c>
      <c r="AU221" s="158" t="s">
        <v>90</v>
      </c>
      <c r="AV221" s="13" t="s">
        <v>90</v>
      </c>
      <c r="AW221" s="13" t="s">
        <v>43</v>
      </c>
      <c r="AX221" s="13" t="s">
        <v>82</v>
      </c>
      <c r="AY221" s="158" t="s">
        <v>148</v>
      </c>
    </row>
    <row r="222" spans="2:65" s="13" customFormat="1" ht="11.25">
      <c r="B222" s="157"/>
      <c r="D222" s="151" t="s">
        <v>159</v>
      </c>
      <c r="E222" s="158" t="s">
        <v>36</v>
      </c>
      <c r="F222" s="159" t="s">
        <v>675</v>
      </c>
      <c r="H222" s="160">
        <v>18.068000000000001</v>
      </c>
      <c r="I222" s="161"/>
      <c r="L222" s="157"/>
      <c r="M222" s="162"/>
      <c r="T222" s="163"/>
      <c r="AT222" s="158" t="s">
        <v>159</v>
      </c>
      <c r="AU222" s="158" t="s">
        <v>90</v>
      </c>
      <c r="AV222" s="13" t="s">
        <v>90</v>
      </c>
      <c r="AW222" s="13" t="s">
        <v>43</v>
      </c>
      <c r="AX222" s="13" t="s">
        <v>82</v>
      </c>
      <c r="AY222" s="158" t="s">
        <v>148</v>
      </c>
    </row>
    <row r="223" spans="2:65" s="15" customFormat="1" ht="11.25">
      <c r="B223" s="181"/>
      <c r="D223" s="151" t="s">
        <v>159</v>
      </c>
      <c r="E223" s="182" t="s">
        <v>36</v>
      </c>
      <c r="F223" s="183" t="s">
        <v>318</v>
      </c>
      <c r="H223" s="184">
        <v>50.901000000000003</v>
      </c>
      <c r="I223" s="185"/>
      <c r="L223" s="181"/>
      <c r="M223" s="186"/>
      <c r="T223" s="187"/>
      <c r="AT223" s="182" t="s">
        <v>159</v>
      </c>
      <c r="AU223" s="182" t="s">
        <v>90</v>
      </c>
      <c r="AV223" s="15" t="s">
        <v>175</v>
      </c>
      <c r="AW223" s="15" t="s">
        <v>43</v>
      </c>
      <c r="AX223" s="15" t="s">
        <v>82</v>
      </c>
      <c r="AY223" s="182" t="s">
        <v>148</v>
      </c>
    </row>
    <row r="224" spans="2:65" s="12" customFormat="1" ht="11.25">
      <c r="B224" s="150"/>
      <c r="D224" s="151" t="s">
        <v>159</v>
      </c>
      <c r="E224" s="152" t="s">
        <v>36</v>
      </c>
      <c r="F224" s="153" t="s">
        <v>676</v>
      </c>
      <c r="H224" s="152" t="s">
        <v>36</v>
      </c>
      <c r="I224" s="154"/>
      <c r="L224" s="150"/>
      <c r="M224" s="155"/>
      <c r="T224" s="156"/>
      <c r="AT224" s="152" t="s">
        <v>159</v>
      </c>
      <c r="AU224" s="152" t="s">
        <v>90</v>
      </c>
      <c r="AV224" s="12" t="s">
        <v>23</v>
      </c>
      <c r="AW224" s="12" t="s">
        <v>43</v>
      </c>
      <c r="AX224" s="12" t="s">
        <v>82</v>
      </c>
      <c r="AY224" s="152" t="s">
        <v>148</v>
      </c>
    </row>
    <row r="225" spans="2:65" s="12" customFormat="1" ht="11.25">
      <c r="B225" s="150"/>
      <c r="D225" s="151" t="s">
        <v>159</v>
      </c>
      <c r="E225" s="152" t="s">
        <v>36</v>
      </c>
      <c r="F225" s="153" t="s">
        <v>256</v>
      </c>
      <c r="H225" s="152" t="s">
        <v>36</v>
      </c>
      <c r="I225" s="154"/>
      <c r="L225" s="150"/>
      <c r="M225" s="155"/>
      <c r="T225" s="156"/>
      <c r="AT225" s="152" t="s">
        <v>159</v>
      </c>
      <c r="AU225" s="152" t="s">
        <v>90</v>
      </c>
      <c r="AV225" s="12" t="s">
        <v>23</v>
      </c>
      <c r="AW225" s="12" t="s">
        <v>43</v>
      </c>
      <c r="AX225" s="12" t="s">
        <v>82</v>
      </c>
      <c r="AY225" s="152" t="s">
        <v>148</v>
      </c>
    </row>
    <row r="226" spans="2:65" s="13" customFormat="1" ht="11.25">
      <c r="B226" s="157"/>
      <c r="D226" s="151" t="s">
        <v>159</v>
      </c>
      <c r="E226" s="158" t="s">
        <v>36</v>
      </c>
      <c r="F226" s="159" t="s">
        <v>677</v>
      </c>
      <c r="H226" s="160">
        <v>8.1150000000000002</v>
      </c>
      <c r="I226" s="161"/>
      <c r="L226" s="157"/>
      <c r="M226" s="162"/>
      <c r="T226" s="163"/>
      <c r="AT226" s="158" t="s">
        <v>159</v>
      </c>
      <c r="AU226" s="158" t="s">
        <v>90</v>
      </c>
      <c r="AV226" s="13" t="s">
        <v>90</v>
      </c>
      <c r="AW226" s="13" t="s">
        <v>43</v>
      </c>
      <c r="AX226" s="13" t="s">
        <v>82</v>
      </c>
      <c r="AY226" s="158" t="s">
        <v>148</v>
      </c>
    </row>
    <row r="227" spans="2:65" s="13" customFormat="1" ht="11.25">
      <c r="B227" s="157"/>
      <c r="D227" s="151" t="s">
        <v>159</v>
      </c>
      <c r="E227" s="158" t="s">
        <v>36</v>
      </c>
      <c r="F227" s="159" t="s">
        <v>678</v>
      </c>
      <c r="H227" s="160">
        <v>7.6840000000000002</v>
      </c>
      <c r="I227" s="161"/>
      <c r="L227" s="157"/>
      <c r="M227" s="162"/>
      <c r="T227" s="163"/>
      <c r="AT227" s="158" t="s">
        <v>159</v>
      </c>
      <c r="AU227" s="158" t="s">
        <v>90</v>
      </c>
      <c r="AV227" s="13" t="s">
        <v>90</v>
      </c>
      <c r="AW227" s="13" t="s">
        <v>43</v>
      </c>
      <c r="AX227" s="13" t="s">
        <v>82</v>
      </c>
      <c r="AY227" s="158" t="s">
        <v>148</v>
      </c>
    </row>
    <row r="228" spans="2:65" s="13" customFormat="1" ht="11.25">
      <c r="B228" s="157"/>
      <c r="D228" s="151" t="s">
        <v>159</v>
      </c>
      <c r="E228" s="158" t="s">
        <v>36</v>
      </c>
      <c r="F228" s="159" t="s">
        <v>679</v>
      </c>
      <c r="H228" s="160">
        <v>1.71</v>
      </c>
      <c r="I228" s="161"/>
      <c r="L228" s="157"/>
      <c r="M228" s="162"/>
      <c r="T228" s="163"/>
      <c r="AT228" s="158" t="s">
        <v>159</v>
      </c>
      <c r="AU228" s="158" t="s">
        <v>90</v>
      </c>
      <c r="AV228" s="13" t="s">
        <v>90</v>
      </c>
      <c r="AW228" s="13" t="s">
        <v>43</v>
      </c>
      <c r="AX228" s="13" t="s">
        <v>82</v>
      </c>
      <c r="AY228" s="158" t="s">
        <v>148</v>
      </c>
    </row>
    <row r="229" spans="2:65" s="15" customFormat="1" ht="11.25">
      <c r="B229" s="181"/>
      <c r="D229" s="151" t="s">
        <v>159</v>
      </c>
      <c r="E229" s="182" t="s">
        <v>36</v>
      </c>
      <c r="F229" s="183" t="s">
        <v>318</v>
      </c>
      <c r="H229" s="184">
        <v>17.509</v>
      </c>
      <c r="I229" s="185"/>
      <c r="L229" s="181"/>
      <c r="M229" s="186"/>
      <c r="T229" s="187"/>
      <c r="AT229" s="182" t="s">
        <v>159</v>
      </c>
      <c r="AU229" s="182" t="s">
        <v>90</v>
      </c>
      <c r="AV229" s="15" t="s">
        <v>175</v>
      </c>
      <c r="AW229" s="15" t="s">
        <v>43</v>
      </c>
      <c r="AX229" s="15" t="s">
        <v>82</v>
      </c>
      <c r="AY229" s="182" t="s">
        <v>148</v>
      </c>
    </row>
    <row r="230" spans="2:65" s="14" customFormat="1" ht="11.25">
      <c r="B230" s="164"/>
      <c r="D230" s="151" t="s">
        <v>159</v>
      </c>
      <c r="E230" s="165" t="s">
        <v>36</v>
      </c>
      <c r="F230" s="166" t="s">
        <v>167</v>
      </c>
      <c r="H230" s="167">
        <v>68.41</v>
      </c>
      <c r="I230" s="168"/>
      <c r="L230" s="164"/>
      <c r="M230" s="169"/>
      <c r="T230" s="170"/>
      <c r="AT230" s="165" t="s">
        <v>159</v>
      </c>
      <c r="AU230" s="165" t="s">
        <v>90</v>
      </c>
      <c r="AV230" s="14" t="s">
        <v>155</v>
      </c>
      <c r="AW230" s="14" t="s">
        <v>43</v>
      </c>
      <c r="AX230" s="14" t="s">
        <v>23</v>
      </c>
      <c r="AY230" s="165" t="s">
        <v>148</v>
      </c>
    </row>
    <row r="231" spans="2:65" s="1" customFormat="1" ht="21.75" customHeight="1">
      <c r="B231" s="34"/>
      <c r="C231" s="133" t="s">
        <v>300</v>
      </c>
      <c r="D231" s="133" t="s">
        <v>150</v>
      </c>
      <c r="E231" s="134" t="s">
        <v>307</v>
      </c>
      <c r="F231" s="135" t="s">
        <v>308</v>
      </c>
      <c r="G231" s="136" t="s">
        <v>153</v>
      </c>
      <c r="H231" s="137">
        <v>68.41</v>
      </c>
      <c r="I231" s="138"/>
      <c r="J231" s="139">
        <f>ROUND(I231*H231,2)</f>
        <v>0</v>
      </c>
      <c r="K231" s="135" t="s">
        <v>154</v>
      </c>
      <c r="L231" s="34"/>
      <c r="M231" s="140" t="s">
        <v>36</v>
      </c>
      <c r="N231" s="141" t="s">
        <v>53</v>
      </c>
      <c r="P231" s="142">
        <f>O231*H231</f>
        <v>0</v>
      </c>
      <c r="Q231" s="142">
        <v>2.3099999999999999E-2</v>
      </c>
      <c r="R231" s="142">
        <f>Q231*H231</f>
        <v>1.5802709999999998</v>
      </c>
      <c r="S231" s="142">
        <v>0</v>
      </c>
      <c r="T231" s="143">
        <f>S231*H231</f>
        <v>0</v>
      </c>
      <c r="AR231" s="144" t="s">
        <v>155</v>
      </c>
      <c r="AT231" s="144" t="s">
        <v>150</v>
      </c>
      <c r="AU231" s="144" t="s">
        <v>90</v>
      </c>
      <c r="AY231" s="18" t="s">
        <v>148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8" t="s">
        <v>23</v>
      </c>
      <c r="BK231" s="145">
        <f>ROUND(I231*H231,2)</f>
        <v>0</v>
      </c>
      <c r="BL231" s="18" t="s">
        <v>155</v>
      </c>
      <c r="BM231" s="144" t="s">
        <v>309</v>
      </c>
    </row>
    <row r="232" spans="2:65" s="1" customFormat="1" ht="11.25">
      <c r="B232" s="34"/>
      <c r="D232" s="146" t="s">
        <v>157</v>
      </c>
      <c r="F232" s="147" t="s">
        <v>310</v>
      </c>
      <c r="I232" s="148"/>
      <c r="L232" s="34"/>
      <c r="M232" s="149"/>
      <c r="T232" s="55"/>
      <c r="AT232" s="18" t="s">
        <v>157</v>
      </c>
      <c r="AU232" s="18" t="s">
        <v>90</v>
      </c>
    </row>
    <row r="233" spans="2:65" s="12" customFormat="1" ht="11.25">
      <c r="B233" s="150"/>
      <c r="D233" s="151" t="s">
        <v>159</v>
      </c>
      <c r="E233" s="152" t="s">
        <v>36</v>
      </c>
      <c r="F233" s="153" t="s">
        <v>680</v>
      </c>
      <c r="H233" s="152" t="s">
        <v>36</v>
      </c>
      <c r="I233" s="154"/>
      <c r="L233" s="150"/>
      <c r="M233" s="155"/>
      <c r="T233" s="156"/>
      <c r="AT233" s="152" t="s">
        <v>159</v>
      </c>
      <c r="AU233" s="152" t="s">
        <v>90</v>
      </c>
      <c r="AV233" s="12" t="s">
        <v>23</v>
      </c>
      <c r="AW233" s="12" t="s">
        <v>43</v>
      </c>
      <c r="AX233" s="12" t="s">
        <v>82</v>
      </c>
      <c r="AY233" s="152" t="s">
        <v>148</v>
      </c>
    </row>
    <row r="234" spans="2:65" s="12" customFormat="1" ht="11.25">
      <c r="B234" s="150"/>
      <c r="D234" s="151" t="s">
        <v>159</v>
      </c>
      <c r="E234" s="152" t="s">
        <v>36</v>
      </c>
      <c r="F234" s="153" t="s">
        <v>681</v>
      </c>
      <c r="H234" s="152" t="s">
        <v>36</v>
      </c>
      <c r="I234" s="154"/>
      <c r="L234" s="150"/>
      <c r="M234" s="155"/>
      <c r="T234" s="156"/>
      <c r="AT234" s="152" t="s">
        <v>159</v>
      </c>
      <c r="AU234" s="152" t="s">
        <v>90</v>
      </c>
      <c r="AV234" s="12" t="s">
        <v>23</v>
      </c>
      <c r="AW234" s="12" t="s">
        <v>43</v>
      </c>
      <c r="AX234" s="12" t="s">
        <v>82</v>
      </c>
      <c r="AY234" s="152" t="s">
        <v>148</v>
      </c>
    </row>
    <row r="235" spans="2:65" s="13" customFormat="1" ht="11.25">
      <c r="B235" s="157"/>
      <c r="D235" s="151" t="s">
        <v>159</v>
      </c>
      <c r="E235" s="158" t="s">
        <v>36</v>
      </c>
      <c r="F235" s="159" t="s">
        <v>682</v>
      </c>
      <c r="H235" s="160">
        <v>68.41</v>
      </c>
      <c r="I235" s="161"/>
      <c r="L235" s="157"/>
      <c r="M235" s="162"/>
      <c r="T235" s="163"/>
      <c r="AT235" s="158" t="s">
        <v>159</v>
      </c>
      <c r="AU235" s="158" t="s">
        <v>90</v>
      </c>
      <c r="AV235" s="13" t="s">
        <v>90</v>
      </c>
      <c r="AW235" s="13" t="s">
        <v>43</v>
      </c>
      <c r="AX235" s="13" t="s">
        <v>23</v>
      </c>
      <c r="AY235" s="158" t="s">
        <v>148</v>
      </c>
    </row>
    <row r="236" spans="2:65" s="1" customFormat="1" ht="24.2" customHeight="1">
      <c r="B236" s="34"/>
      <c r="C236" s="133" t="s">
        <v>7</v>
      </c>
      <c r="D236" s="133" t="s">
        <v>150</v>
      </c>
      <c r="E236" s="134" t="s">
        <v>683</v>
      </c>
      <c r="F236" s="135" t="s">
        <v>684</v>
      </c>
      <c r="G236" s="136" t="s">
        <v>153</v>
      </c>
      <c r="H236" s="137">
        <v>58.576000000000001</v>
      </c>
      <c r="I236" s="138"/>
      <c r="J236" s="139">
        <f>ROUND(I236*H236,2)</f>
        <v>0</v>
      </c>
      <c r="K236" s="135" t="s">
        <v>36</v>
      </c>
      <c r="L236" s="34"/>
      <c r="M236" s="140" t="s">
        <v>36</v>
      </c>
      <c r="N236" s="141" t="s">
        <v>53</v>
      </c>
      <c r="P236" s="142">
        <f>O236*H236</f>
        <v>0</v>
      </c>
      <c r="Q236" s="142">
        <v>4.2700000000000002E-2</v>
      </c>
      <c r="R236" s="142">
        <f>Q236*H236</f>
        <v>2.5011952000000002</v>
      </c>
      <c r="S236" s="142">
        <v>0</v>
      </c>
      <c r="T236" s="143">
        <f>S236*H236</f>
        <v>0</v>
      </c>
      <c r="AR236" s="144" t="s">
        <v>155</v>
      </c>
      <c r="AT236" s="144" t="s">
        <v>150</v>
      </c>
      <c r="AU236" s="144" t="s">
        <v>90</v>
      </c>
      <c r="AY236" s="18" t="s">
        <v>148</v>
      </c>
      <c r="BE236" s="145">
        <f>IF(N236="základní",J236,0)</f>
        <v>0</v>
      </c>
      <c r="BF236" s="145">
        <f>IF(N236="snížená",J236,0)</f>
        <v>0</v>
      </c>
      <c r="BG236" s="145">
        <f>IF(N236="zákl. přenesená",J236,0)</f>
        <v>0</v>
      </c>
      <c r="BH236" s="145">
        <f>IF(N236="sníž. přenesená",J236,0)</f>
        <v>0</v>
      </c>
      <c r="BI236" s="145">
        <f>IF(N236="nulová",J236,0)</f>
        <v>0</v>
      </c>
      <c r="BJ236" s="18" t="s">
        <v>23</v>
      </c>
      <c r="BK236" s="145">
        <f>ROUND(I236*H236,2)</f>
        <v>0</v>
      </c>
      <c r="BL236" s="18" t="s">
        <v>155</v>
      </c>
      <c r="BM236" s="144" t="s">
        <v>685</v>
      </c>
    </row>
    <row r="237" spans="2:65" s="12" customFormat="1" ht="11.25">
      <c r="B237" s="150"/>
      <c r="D237" s="151" t="s">
        <v>159</v>
      </c>
      <c r="E237" s="152" t="s">
        <v>36</v>
      </c>
      <c r="F237" s="153" t="s">
        <v>686</v>
      </c>
      <c r="H237" s="152" t="s">
        <v>36</v>
      </c>
      <c r="I237" s="154"/>
      <c r="L237" s="150"/>
      <c r="M237" s="155"/>
      <c r="T237" s="156"/>
      <c r="AT237" s="152" t="s">
        <v>159</v>
      </c>
      <c r="AU237" s="152" t="s">
        <v>90</v>
      </c>
      <c r="AV237" s="12" t="s">
        <v>23</v>
      </c>
      <c r="AW237" s="12" t="s">
        <v>43</v>
      </c>
      <c r="AX237" s="12" t="s">
        <v>82</v>
      </c>
      <c r="AY237" s="152" t="s">
        <v>148</v>
      </c>
    </row>
    <row r="238" spans="2:65" s="13" customFormat="1" ht="11.25">
      <c r="B238" s="157"/>
      <c r="D238" s="151" t="s">
        <v>159</v>
      </c>
      <c r="E238" s="158" t="s">
        <v>36</v>
      </c>
      <c r="F238" s="159" t="s">
        <v>687</v>
      </c>
      <c r="H238" s="160">
        <v>10.369</v>
      </c>
      <c r="I238" s="161"/>
      <c r="L238" s="157"/>
      <c r="M238" s="162"/>
      <c r="T238" s="163"/>
      <c r="AT238" s="158" t="s">
        <v>159</v>
      </c>
      <c r="AU238" s="158" t="s">
        <v>90</v>
      </c>
      <c r="AV238" s="13" t="s">
        <v>90</v>
      </c>
      <c r="AW238" s="13" t="s">
        <v>43</v>
      </c>
      <c r="AX238" s="13" t="s">
        <v>82</v>
      </c>
      <c r="AY238" s="158" t="s">
        <v>148</v>
      </c>
    </row>
    <row r="239" spans="2:65" s="13" customFormat="1" ht="11.25">
      <c r="B239" s="157"/>
      <c r="D239" s="151" t="s">
        <v>159</v>
      </c>
      <c r="E239" s="158" t="s">
        <v>36</v>
      </c>
      <c r="F239" s="159" t="s">
        <v>688</v>
      </c>
      <c r="H239" s="160">
        <v>4.2140000000000004</v>
      </c>
      <c r="I239" s="161"/>
      <c r="L239" s="157"/>
      <c r="M239" s="162"/>
      <c r="T239" s="163"/>
      <c r="AT239" s="158" t="s">
        <v>159</v>
      </c>
      <c r="AU239" s="158" t="s">
        <v>90</v>
      </c>
      <c r="AV239" s="13" t="s">
        <v>90</v>
      </c>
      <c r="AW239" s="13" t="s">
        <v>43</v>
      </c>
      <c r="AX239" s="13" t="s">
        <v>82</v>
      </c>
      <c r="AY239" s="158" t="s">
        <v>148</v>
      </c>
    </row>
    <row r="240" spans="2:65" s="13" customFormat="1" ht="11.25">
      <c r="B240" s="157"/>
      <c r="D240" s="151" t="s">
        <v>159</v>
      </c>
      <c r="E240" s="158" t="s">
        <v>36</v>
      </c>
      <c r="F240" s="159" t="s">
        <v>689</v>
      </c>
      <c r="H240" s="160">
        <v>6.9980000000000002</v>
      </c>
      <c r="I240" s="161"/>
      <c r="L240" s="157"/>
      <c r="M240" s="162"/>
      <c r="T240" s="163"/>
      <c r="AT240" s="158" t="s">
        <v>159</v>
      </c>
      <c r="AU240" s="158" t="s">
        <v>90</v>
      </c>
      <c r="AV240" s="13" t="s">
        <v>90</v>
      </c>
      <c r="AW240" s="13" t="s">
        <v>43</v>
      </c>
      <c r="AX240" s="13" t="s">
        <v>82</v>
      </c>
      <c r="AY240" s="158" t="s">
        <v>148</v>
      </c>
    </row>
    <row r="241" spans="2:65" s="12" customFormat="1" ht="11.25">
      <c r="B241" s="150"/>
      <c r="D241" s="151" t="s">
        <v>159</v>
      </c>
      <c r="E241" s="152" t="s">
        <v>36</v>
      </c>
      <c r="F241" s="153" t="s">
        <v>690</v>
      </c>
      <c r="H241" s="152" t="s">
        <v>36</v>
      </c>
      <c r="I241" s="154"/>
      <c r="L241" s="150"/>
      <c r="M241" s="155"/>
      <c r="T241" s="156"/>
      <c r="AT241" s="152" t="s">
        <v>159</v>
      </c>
      <c r="AU241" s="152" t="s">
        <v>90</v>
      </c>
      <c r="AV241" s="12" t="s">
        <v>23</v>
      </c>
      <c r="AW241" s="12" t="s">
        <v>43</v>
      </c>
      <c r="AX241" s="12" t="s">
        <v>82</v>
      </c>
      <c r="AY241" s="152" t="s">
        <v>148</v>
      </c>
    </row>
    <row r="242" spans="2:65" s="13" customFormat="1" ht="11.25">
      <c r="B242" s="157"/>
      <c r="D242" s="151" t="s">
        <v>159</v>
      </c>
      <c r="E242" s="158" t="s">
        <v>36</v>
      </c>
      <c r="F242" s="159" t="s">
        <v>691</v>
      </c>
      <c r="H242" s="160">
        <v>5.5330000000000004</v>
      </c>
      <c r="I242" s="161"/>
      <c r="L242" s="157"/>
      <c r="M242" s="162"/>
      <c r="T242" s="163"/>
      <c r="AT242" s="158" t="s">
        <v>159</v>
      </c>
      <c r="AU242" s="158" t="s">
        <v>90</v>
      </c>
      <c r="AV242" s="13" t="s">
        <v>90</v>
      </c>
      <c r="AW242" s="13" t="s">
        <v>43</v>
      </c>
      <c r="AX242" s="13" t="s">
        <v>82</v>
      </c>
      <c r="AY242" s="158" t="s">
        <v>148</v>
      </c>
    </row>
    <row r="243" spans="2:65" s="15" customFormat="1" ht="11.25">
      <c r="B243" s="181"/>
      <c r="D243" s="151" t="s">
        <v>159</v>
      </c>
      <c r="E243" s="182" t="s">
        <v>36</v>
      </c>
      <c r="F243" s="183" t="s">
        <v>318</v>
      </c>
      <c r="H243" s="184">
        <v>27.114000000000001</v>
      </c>
      <c r="I243" s="185"/>
      <c r="L243" s="181"/>
      <c r="M243" s="186"/>
      <c r="T243" s="187"/>
      <c r="AT243" s="182" t="s">
        <v>159</v>
      </c>
      <c r="AU243" s="182" t="s">
        <v>90</v>
      </c>
      <c r="AV243" s="15" t="s">
        <v>175</v>
      </c>
      <c r="AW243" s="15" t="s">
        <v>43</v>
      </c>
      <c r="AX243" s="15" t="s">
        <v>82</v>
      </c>
      <c r="AY243" s="182" t="s">
        <v>148</v>
      </c>
    </row>
    <row r="244" spans="2:65" s="12" customFormat="1" ht="11.25">
      <c r="B244" s="150"/>
      <c r="D244" s="151" t="s">
        <v>159</v>
      </c>
      <c r="E244" s="152" t="s">
        <v>36</v>
      </c>
      <c r="F244" s="153" t="s">
        <v>692</v>
      </c>
      <c r="H244" s="152" t="s">
        <v>36</v>
      </c>
      <c r="I244" s="154"/>
      <c r="L244" s="150"/>
      <c r="M244" s="155"/>
      <c r="T244" s="156"/>
      <c r="AT244" s="152" t="s">
        <v>159</v>
      </c>
      <c r="AU244" s="152" t="s">
        <v>90</v>
      </c>
      <c r="AV244" s="12" t="s">
        <v>23</v>
      </c>
      <c r="AW244" s="12" t="s">
        <v>43</v>
      </c>
      <c r="AX244" s="12" t="s">
        <v>82</v>
      </c>
      <c r="AY244" s="152" t="s">
        <v>148</v>
      </c>
    </row>
    <row r="245" spans="2:65" s="13" customFormat="1" ht="11.25">
      <c r="B245" s="157"/>
      <c r="D245" s="151" t="s">
        <v>159</v>
      </c>
      <c r="E245" s="158" t="s">
        <v>36</v>
      </c>
      <c r="F245" s="159" t="s">
        <v>693</v>
      </c>
      <c r="H245" s="160">
        <v>10.491</v>
      </c>
      <c r="I245" s="161"/>
      <c r="L245" s="157"/>
      <c r="M245" s="162"/>
      <c r="T245" s="163"/>
      <c r="AT245" s="158" t="s">
        <v>159</v>
      </c>
      <c r="AU245" s="158" t="s">
        <v>90</v>
      </c>
      <c r="AV245" s="13" t="s">
        <v>90</v>
      </c>
      <c r="AW245" s="13" t="s">
        <v>43</v>
      </c>
      <c r="AX245" s="13" t="s">
        <v>82</v>
      </c>
      <c r="AY245" s="158" t="s">
        <v>148</v>
      </c>
    </row>
    <row r="246" spans="2:65" s="13" customFormat="1" ht="11.25">
      <c r="B246" s="157"/>
      <c r="D246" s="151" t="s">
        <v>159</v>
      </c>
      <c r="E246" s="158" t="s">
        <v>36</v>
      </c>
      <c r="F246" s="159" t="s">
        <v>694</v>
      </c>
      <c r="H246" s="160">
        <v>5.32</v>
      </c>
      <c r="I246" s="161"/>
      <c r="L246" s="157"/>
      <c r="M246" s="162"/>
      <c r="T246" s="163"/>
      <c r="AT246" s="158" t="s">
        <v>159</v>
      </c>
      <c r="AU246" s="158" t="s">
        <v>90</v>
      </c>
      <c r="AV246" s="13" t="s">
        <v>90</v>
      </c>
      <c r="AW246" s="13" t="s">
        <v>43</v>
      </c>
      <c r="AX246" s="13" t="s">
        <v>82</v>
      </c>
      <c r="AY246" s="158" t="s">
        <v>148</v>
      </c>
    </row>
    <row r="247" spans="2:65" s="13" customFormat="1" ht="11.25">
      <c r="B247" s="157"/>
      <c r="D247" s="151" t="s">
        <v>159</v>
      </c>
      <c r="E247" s="158" t="s">
        <v>36</v>
      </c>
      <c r="F247" s="159" t="s">
        <v>695</v>
      </c>
      <c r="H247" s="160">
        <v>9.9489999999999998</v>
      </c>
      <c r="I247" s="161"/>
      <c r="L247" s="157"/>
      <c r="M247" s="162"/>
      <c r="T247" s="163"/>
      <c r="AT247" s="158" t="s">
        <v>159</v>
      </c>
      <c r="AU247" s="158" t="s">
        <v>90</v>
      </c>
      <c r="AV247" s="13" t="s">
        <v>90</v>
      </c>
      <c r="AW247" s="13" t="s">
        <v>43</v>
      </c>
      <c r="AX247" s="13" t="s">
        <v>82</v>
      </c>
      <c r="AY247" s="158" t="s">
        <v>148</v>
      </c>
    </row>
    <row r="248" spans="2:65" s="13" customFormat="1" ht="11.25">
      <c r="B248" s="157"/>
      <c r="D248" s="151" t="s">
        <v>159</v>
      </c>
      <c r="E248" s="158" t="s">
        <v>36</v>
      </c>
      <c r="F248" s="159" t="s">
        <v>696</v>
      </c>
      <c r="H248" s="160">
        <v>5.702</v>
      </c>
      <c r="I248" s="161"/>
      <c r="L248" s="157"/>
      <c r="M248" s="162"/>
      <c r="T248" s="163"/>
      <c r="AT248" s="158" t="s">
        <v>159</v>
      </c>
      <c r="AU248" s="158" t="s">
        <v>90</v>
      </c>
      <c r="AV248" s="13" t="s">
        <v>90</v>
      </c>
      <c r="AW248" s="13" t="s">
        <v>43</v>
      </c>
      <c r="AX248" s="13" t="s">
        <v>82</v>
      </c>
      <c r="AY248" s="158" t="s">
        <v>148</v>
      </c>
    </row>
    <row r="249" spans="2:65" s="15" customFormat="1" ht="11.25">
      <c r="B249" s="181"/>
      <c r="D249" s="151" t="s">
        <v>159</v>
      </c>
      <c r="E249" s="182" t="s">
        <v>36</v>
      </c>
      <c r="F249" s="183" t="s">
        <v>318</v>
      </c>
      <c r="H249" s="184">
        <v>31.462</v>
      </c>
      <c r="I249" s="185"/>
      <c r="L249" s="181"/>
      <c r="M249" s="186"/>
      <c r="T249" s="187"/>
      <c r="AT249" s="182" t="s">
        <v>159</v>
      </c>
      <c r="AU249" s="182" t="s">
        <v>90</v>
      </c>
      <c r="AV249" s="15" t="s">
        <v>175</v>
      </c>
      <c r="AW249" s="15" t="s">
        <v>43</v>
      </c>
      <c r="AX249" s="15" t="s">
        <v>82</v>
      </c>
      <c r="AY249" s="182" t="s">
        <v>148</v>
      </c>
    </row>
    <row r="250" spans="2:65" s="14" customFormat="1" ht="11.25">
      <c r="B250" s="164"/>
      <c r="D250" s="151" t="s">
        <v>159</v>
      </c>
      <c r="E250" s="165" t="s">
        <v>36</v>
      </c>
      <c r="F250" s="166" t="s">
        <v>167</v>
      </c>
      <c r="H250" s="167">
        <v>58.576000000000001</v>
      </c>
      <c r="I250" s="168"/>
      <c r="L250" s="164"/>
      <c r="M250" s="169"/>
      <c r="T250" s="170"/>
      <c r="AT250" s="165" t="s">
        <v>159</v>
      </c>
      <c r="AU250" s="165" t="s">
        <v>90</v>
      </c>
      <c r="AV250" s="14" t="s">
        <v>155</v>
      </c>
      <c r="AW250" s="14" t="s">
        <v>43</v>
      </c>
      <c r="AX250" s="14" t="s">
        <v>23</v>
      </c>
      <c r="AY250" s="165" t="s">
        <v>148</v>
      </c>
    </row>
    <row r="251" spans="2:65" s="1" customFormat="1" ht="24.2" customHeight="1">
      <c r="B251" s="34"/>
      <c r="C251" s="133" t="s">
        <v>311</v>
      </c>
      <c r="D251" s="133" t="s">
        <v>150</v>
      </c>
      <c r="E251" s="134" t="s">
        <v>312</v>
      </c>
      <c r="F251" s="135" t="s">
        <v>542</v>
      </c>
      <c r="G251" s="136" t="s">
        <v>153</v>
      </c>
      <c r="H251" s="137">
        <v>210.643</v>
      </c>
      <c r="I251" s="138"/>
      <c r="J251" s="139">
        <f>ROUND(I251*H251,2)</f>
        <v>0</v>
      </c>
      <c r="K251" s="135" t="s">
        <v>36</v>
      </c>
      <c r="L251" s="34"/>
      <c r="M251" s="140" t="s">
        <v>36</v>
      </c>
      <c r="N251" s="141" t="s">
        <v>53</v>
      </c>
      <c r="P251" s="142">
        <f>O251*H251</f>
        <v>0</v>
      </c>
      <c r="Q251" s="142">
        <v>4.2700000000000002E-2</v>
      </c>
      <c r="R251" s="142">
        <f>Q251*H251</f>
        <v>8.9944561000000007</v>
      </c>
      <c r="S251" s="142">
        <v>0</v>
      </c>
      <c r="T251" s="143">
        <f>S251*H251</f>
        <v>0</v>
      </c>
      <c r="AR251" s="144" t="s">
        <v>155</v>
      </c>
      <c r="AT251" s="144" t="s">
        <v>150</v>
      </c>
      <c r="AU251" s="144" t="s">
        <v>90</v>
      </c>
      <c r="AY251" s="18" t="s">
        <v>148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8" t="s">
        <v>23</v>
      </c>
      <c r="BK251" s="145">
        <f>ROUND(I251*H251,2)</f>
        <v>0</v>
      </c>
      <c r="BL251" s="18" t="s">
        <v>155</v>
      </c>
      <c r="BM251" s="144" t="s">
        <v>314</v>
      </c>
    </row>
    <row r="252" spans="2:65" s="12" customFormat="1" ht="11.25">
      <c r="B252" s="150"/>
      <c r="D252" s="151" t="s">
        <v>159</v>
      </c>
      <c r="E252" s="152" t="s">
        <v>36</v>
      </c>
      <c r="F252" s="153" t="s">
        <v>697</v>
      </c>
      <c r="H252" s="152" t="s">
        <v>36</v>
      </c>
      <c r="I252" s="154"/>
      <c r="L252" s="150"/>
      <c r="M252" s="155"/>
      <c r="T252" s="156"/>
      <c r="AT252" s="152" t="s">
        <v>159</v>
      </c>
      <c r="AU252" s="152" t="s">
        <v>90</v>
      </c>
      <c r="AV252" s="12" t="s">
        <v>23</v>
      </c>
      <c r="AW252" s="12" t="s">
        <v>43</v>
      </c>
      <c r="AX252" s="12" t="s">
        <v>82</v>
      </c>
      <c r="AY252" s="152" t="s">
        <v>148</v>
      </c>
    </row>
    <row r="253" spans="2:65" s="12" customFormat="1" ht="11.25">
      <c r="B253" s="150"/>
      <c r="D253" s="151" t="s">
        <v>159</v>
      </c>
      <c r="E253" s="152" t="s">
        <v>36</v>
      </c>
      <c r="F253" s="153" t="s">
        <v>294</v>
      </c>
      <c r="H253" s="152" t="s">
        <v>36</v>
      </c>
      <c r="I253" s="154"/>
      <c r="L253" s="150"/>
      <c r="M253" s="155"/>
      <c r="T253" s="156"/>
      <c r="AT253" s="152" t="s">
        <v>159</v>
      </c>
      <c r="AU253" s="152" t="s">
        <v>90</v>
      </c>
      <c r="AV253" s="12" t="s">
        <v>23</v>
      </c>
      <c r="AW253" s="12" t="s">
        <v>43</v>
      </c>
      <c r="AX253" s="12" t="s">
        <v>82</v>
      </c>
      <c r="AY253" s="152" t="s">
        <v>148</v>
      </c>
    </row>
    <row r="254" spans="2:65" s="13" customFormat="1" ht="11.25">
      <c r="B254" s="157"/>
      <c r="D254" s="151" t="s">
        <v>159</v>
      </c>
      <c r="E254" s="158" t="s">
        <v>36</v>
      </c>
      <c r="F254" s="159" t="s">
        <v>698</v>
      </c>
      <c r="H254" s="160">
        <v>10.691000000000001</v>
      </c>
      <c r="I254" s="161"/>
      <c r="L254" s="157"/>
      <c r="M254" s="162"/>
      <c r="T254" s="163"/>
      <c r="AT254" s="158" t="s">
        <v>159</v>
      </c>
      <c r="AU254" s="158" t="s">
        <v>90</v>
      </c>
      <c r="AV254" s="13" t="s">
        <v>90</v>
      </c>
      <c r="AW254" s="13" t="s">
        <v>43</v>
      </c>
      <c r="AX254" s="13" t="s">
        <v>82</v>
      </c>
      <c r="AY254" s="158" t="s">
        <v>148</v>
      </c>
    </row>
    <row r="255" spans="2:65" s="13" customFormat="1" ht="11.25">
      <c r="B255" s="157"/>
      <c r="D255" s="151" t="s">
        <v>159</v>
      </c>
      <c r="E255" s="158" t="s">
        <v>36</v>
      </c>
      <c r="F255" s="159" t="s">
        <v>699</v>
      </c>
      <c r="H255" s="160">
        <v>19.216000000000001</v>
      </c>
      <c r="I255" s="161"/>
      <c r="L255" s="157"/>
      <c r="M255" s="162"/>
      <c r="T255" s="163"/>
      <c r="AT255" s="158" t="s">
        <v>159</v>
      </c>
      <c r="AU255" s="158" t="s">
        <v>90</v>
      </c>
      <c r="AV255" s="13" t="s">
        <v>90</v>
      </c>
      <c r="AW255" s="13" t="s">
        <v>43</v>
      </c>
      <c r="AX255" s="13" t="s">
        <v>82</v>
      </c>
      <c r="AY255" s="158" t="s">
        <v>148</v>
      </c>
    </row>
    <row r="256" spans="2:65" s="13" customFormat="1" ht="11.25">
      <c r="B256" s="157"/>
      <c r="D256" s="151" t="s">
        <v>159</v>
      </c>
      <c r="E256" s="158" t="s">
        <v>36</v>
      </c>
      <c r="F256" s="159" t="s">
        <v>700</v>
      </c>
      <c r="H256" s="160">
        <v>15.346</v>
      </c>
      <c r="I256" s="161"/>
      <c r="L256" s="157"/>
      <c r="M256" s="162"/>
      <c r="T256" s="163"/>
      <c r="AT256" s="158" t="s">
        <v>159</v>
      </c>
      <c r="AU256" s="158" t="s">
        <v>90</v>
      </c>
      <c r="AV256" s="13" t="s">
        <v>90</v>
      </c>
      <c r="AW256" s="13" t="s">
        <v>43</v>
      </c>
      <c r="AX256" s="13" t="s">
        <v>82</v>
      </c>
      <c r="AY256" s="158" t="s">
        <v>148</v>
      </c>
    </row>
    <row r="257" spans="2:65" s="13" customFormat="1" ht="11.25">
      <c r="B257" s="157"/>
      <c r="D257" s="151" t="s">
        <v>159</v>
      </c>
      <c r="E257" s="158" t="s">
        <v>36</v>
      </c>
      <c r="F257" s="159" t="s">
        <v>701</v>
      </c>
      <c r="H257" s="160">
        <v>13.871</v>
      </c>
      <c r="I257" s="161"/>
      <c r="L257" s="157"/>
      <c r="M257" s="162"/>
      <c r="T257" s="163"/>
      <c r="AT257" s="158" t="s">
        <v>159</v>
      </c>
      <c r="AU257" s="158" t="s">
        <v>90</v>
      </c>
      <c r="AV257" s="13" t="s">
        <v>90</v>
      </c>
      <c r="AW257" s="13" t="s">
        <v>43</v>
      </c>
      <c r="AX257" s="13" t="s">
        <v>82</v>
      </c>
      <c r="AY257" s="158" t="s">
        <v>148</v>
      </c>
    </row>
    <row r="258" spans="2:65" s="13" customFormat="1" ht="11.25">
      <c r="B258" s="157"/>
      <c r="D258" s="151" t="s">
        <v>159</v>
      </c>
      <c r="E258" s="158" t="s">
        <v>36</v>
      </c>
      <c r="F258" s="159" t="s">
        <v>702</v>
      </c>
      <c r="H258" s="160">
        <v>3.5350000000000001</v>
      </c>
      <c r="I258" s="161"/>
      <c r="L258" s="157"/>
      <c r="M258" s="162"/>
      <c r="T258" s="163"/>
      <c r="AT258" s="158" t="s">
        <v>159</v>
      </c>
      <c r="AU258" s="158" t="s">
        <v>90</v>
      </c>
      <c r="AV258" s="13" t="s">
        <v>90</v>
      </c>
      <c r="AW258" s="13" t="s">
        <v>43</v>
      </c>
      <c r="AX258" s="13" t="s">
        <v>82</v>
      </c>
      <c r="AY258" s="158" t="s">
        <v>148</v>
      </c>
    </row>
    <row r="259" spans="2:65" s="15" customFormat="1" ht="11.25">
      <c r="B259" s="181"/>
      <c r="D259" s="151" t="s">
        <v>159</v>
      </c>
      <c r="E259" s="182" t="s">
        <v>36</v>
      </c>
      <c r="F259" s="183" t="s">
        <v>318</v>
      </c>
      <c r="H259" s="184">
        <v>62.658999999999999</v>
      </c>
      <c r="I259" s="185"/>
      <c r="L259" s="181"/>
      <c r="M259" s="186"/>
      <c r="T259" s="187"/>
      <c r="AT259" s="182" t="s">
        <v>159</v>
      </c>
      <c r="AU259" s="182" t="s">
        <v>90</v>
      </c>
      <c r="AV259" s="15" t="s">
        <v>175</v>
      </c>
      <c r="AW259" s="15" t="s">
        <v>43</v>
      </c>
      <c r="AX259" s="15" t="s">
        <v>82</v>
      </c>
      <c r="AY259" s="182" t="s">
        <v>148</v>
      </c>
    </row>
    <row r="260" spans="2:65" s="12" customFormat="1" ht="11.25">
      <c r="B260" s="150"/>
      <c r="D260" s="151" t="s">
        <v>159</v>
      </c>
      <c r="E260" s="152" t="s">
        <v>36</v>
      </c>
      <c r="F260" s="153" t="s">
        <v>256</v>
      </c>
      <c r="H260" s="152" t="s">
        <v>36</v>
      </c>
      <c r="I260" s="154"/>
      <c r="L260" s="150"/>
      <c r="M260" s="155"/>
      <c r="T260" s="156"/>
      <c r="AT260" s="152" t="s">
        <v>159</v>
      </c>
      <c r="AU260" s="152" t="s">
        <v>90</v>
      </c>
      <c r="AV260" s="12" t="s">
        <v>23</v>
      </c>
      <c r="AW260" s="12" t="s">
        <v>43</v>
      </c>
      <c r="AX260" s="12" t="s">
        <v>82</v>
      </c>
      <c r="AY260" s="152" t="s">
        <v>148</v>
      </c>
    </row>
    <row r="261" spans="2:65" s="13" customFormat="1" ht="22.5">
      <c r="B261" s="157"/>
      <c r="D261" s="151" t="s">
        <v>159</v>
      </c>
      <c r="E261" s="158" t="s">
        <v>36</v>
      </c>
      <c r="F261" s="159" t="s">
        <v>703</v>
      </c>
      <c r="H261" s="160">
        <v>26.459</v>
      </c>
      <c r="I261" s="161"/>
      <c r="L261" s="157"/>
      <c r="M261" s="162"/>
      <c r="T261" s="163"/>
      <c r="AT261" s="158" t="s">
        <v>159</v>
      </c>
      <c r="AU261" s="158" t="s">
        <v>90</v>
      </c>
      <c r="AV261" s="13" t="s">
        <v>90</v>
      </c>
      <c r="AW261" s="13" t="s">
        <v>43</v>
      </c>
      <c r="AX261" s="13" t="s">
        <v>82</v>
      </c>
      <c r="AY261" s="158" t="s">
        <v>148</v>
      </c>
    </row>
    <row r="262" spans="2:65" s="13" customFormat="1" ht="22.5">
      <c r="B262" s="157"/>
      <c r="D262" s="151" t="s">
        <v>159</v>
      </c>
      <c r="E262" s="158" t="s">
        <v>36</v>
      </c>
      <c r="F262" s="159" t="s">
        <v>704</v>
      </c>
      <c r="H262" s="160">
        <v>30.515999999999998</v>
      </c>
      <c r="I262" s="161"/>
      <c r="L262" s="157"/>
      <c r="M262" s="162"/>
      <c r="T262" s="163"/>
      <c r="AT262" s="158" t="s">
        <v>159</v>
      </c>
      <c r="AU262" s="158" t="s">
        <v>90</v>
      </c>
      <c r="AV262" s="13" t="s">
        <v>90</v>
      </c>
      <c r="AW262" s="13" t="s">
        <v>43</v>
      </c>
      <c r="AX262" s="13" t="s">
        <v>82</v>
      </c>
      <c r="AY262" s="158" t="s">
        <v>148</v>
      </c>
    </row>
    <row r="263" spans="2:65" s="13" customFormat="1" ht="22.5">
      <c r="B263" s="157"/>
      <c r="D263" s="151" t="s">
        <v>159</v>
      </c>
      <c r="E263" s="158" t="s">
        <v>36</v>
      </c>
      <c r="F263" s="159" t="s">
        <v>705</v>
      </c>
      <c r="H263" s="160">
        <v>30.869</v>
      </c>
      <c r="I263" s="161"/>
      <c r="L263" s="157"/>
      <c r="M263" s="162"/>
      <c r="T263" s="163"/>
      <c r="AT263" s="158" t="s">
        <v>159</v>
      </c>
      <c r="AU263" s="158" t="s">
        <v>90</v>
      </c>
      <c r="AV263" s="13" t="s">
        <v>90</v>
      </c>
      <c r="AW263" s="13" t="s">
        <v>43</v>
      </c>
      <c r="AX263" s="13" t="s">
        <v>82</v>
      </c>
      <c r="AY263" s="158" t="s">
        <v>148</v>
      </c>
    </row>
    <row r="264" spans="2:65" s="13" customFormat="1" ht="22.5">
      <c r="B264" s="157"/>
      <c r="D264" s="151" t="s">
        <v>159</v>
      </c>
      <c r="E264" s="158" t="s">
        <v>36</v>
      </c>
      <c r="F264" s="159" t="s">
        <v>706</v>
      </c>
      <c r="H264" s="160">
        <v>19.620999999999999</v>
      </c>
      <c r="I264" s="161"/>
      <c r="L264" s="157"/>
      <c r="M264" s="162"/>
      <c r="T264" s="163"/>
      <c r="AT264" s="158" t="s">
        <v>159</v>
      </c>
      <c r="AU264" s="158" t="s">
        <v>90</v>
      </c>
      <c r="AV264" s="13" t="s">
        <v>90</v>
      </c>
      <c r="AW264" s="13" t="s">
        <v>43</v>
      </c>
      <c r="AX264" s="13" t="s">
        <v>82</v>
      </c>
      <c r="AY264" s="158" t="s">
        <v>148</v>
      </c>
    </row>
    <row r="265" spans="2:65" s="12" customFormat="1" ht="11.25">
      <c r="B265" s="150"/>
      <c r="D265" s="151" t="s">
        <v>159</v>
      </c>
      <c r="E265" s="152" t="s">
        <v>36</v>
      </c>
      <c r="F265" s="153" t="s">
        <v>690</v>
      </c>
      <c r="H265" s="152" t="s">
        <v>36</v>
      </c>
      <c r="I265" s="154"/>
      <c r="L265" s="150"/>
      <c r="M265" s="155"/>
      <c r="T265" s="156"/>
      <c r="AT265" s="152" t="s">
        <v>159</v>
      </c>
      <c r="AU265" s="152" t="s">
        <v>90</v>
      </c>
      <c r="AV265" s="12" t="s">
        <v>23</v>
      </c>
      <c r="AW265" s="12" t="s">
        <v>43</v>
      </c>
      <c r="AX265" s="12" t="s">
        <v>82</v>
      </c>
      <c r="AY265" s="152" t="s">
        <v>148</v>
      </c>
    </row>
    <row r="266" spans="2:65" s="13" customFormat="1" ht="11.25">
      <c r="B266" s="157"/>
      <c r="D266" s="151" t="s">
        <v>159</v>
      </c>
      <c r="E266" s="158" t="s">
        <v>36</v>
      </c>
      <c r="F266" s="159" t="s">
        <v>707</v>
      </c>
      <c r="H266" s="160">
        <v>8.1709999999999994</v>
      </c>
      <c r="I266" s="161"/>
      <c r="L266" s="157"/>
      <c r="M266" s="162"/>
      <c r="T266" s="163"/>
      <c r="AT266" s="158" t="s">
        <v>159</v>
      </c>
      <c r="AU266" s="158" t="s">
        <v>90</v>
      </c>
      <c r="AV266" s="13" t="s">
        <v>90</v>
      </c>
      <c r="AW266" s="13" t="s">
        <v>43</v>
      </c>
      <c r="AX266" s="13" t="s">
        <v>82</v>
      </c>
      <c r="AY266" s="158" t="s">
        <v>148</v>
      </c>
    </row>
    <row r="267" spans="2:65" s="15" customFormat="1" ht="11.25">
      <c r="B267" s="181"/>
      <c r="D267" s="151" t="s">
        <v>159</v>
      </c>
      <c r="E267" s="182" t="s">
        <v>36</v>
      </c>
      <c r="F267" s="183" t="s">
        <v>318</v>
      </c>
      <c r="H267" s="184">
        <v>115.636</v>
      </c>
      <c r="I267" s="185"/>
      <c r="L267" s="181"/>
      <c r="M267" s="186"/>
      <c r="T267" s="187"/>
      <c r="AT267" s="182" t="s">
        <v>159</v>
      </c>
      <c r="AU267" s="182" t="s">
        <v>90</v>
      </c>
      <c r="AV267" s="15" t="s">
        <v>175</v>
      </c>
      <c r="AW267" s="15" t="s">
        <v>43</v>
      </c>
      <c r="AX267" s="15" t="s">
        <v>82</v>
      </c>
      <c r="AY267" s="182" t="s">
        <v>148</v>
      </c>
    </row>
    <row r="268" spans="2:65" s="12" customFormat="1" ht="11.25">
      <c r="B268" s="150"/>
      <c r="D268" s="151" t="s">
        <v>159</v>
      </c>
      <c r="E268" s="152" t="s">
        <v>36</v>
      </c>
      <c r="F268" s="153" t="s">
        <v>708</v>
      </c>
      <c r="H268" s="152" t="s">
        <v>36</v>
      </c>
      <c r="I268" s="154"/>
      <c r="L268" s="150"/>
      <c r="M268" s="155"/>
      <c r="T268" s="156"/>
      <c r="AT268" s="152" t="s">
        <v>159</v>
      </c>
      <c r="AU268" s="152" t="s">
        <v>90</v>
      </c>
      <c r="AV268" s="12" t="s">
        <v>23</v>
      </c>
      <c r="AW268" s="12" t="s">
        <v>43</v>
      </c>
      <c r="AX268" s="12" t="s">
        <v>82</v>
      </c>
      <c r="AY268" s="152" t="s">
        <v>148</v>
      </c>
    </row>
    <row r="269" spans="2:65" s="12" customFormat="1" ht="11.25">
      <c r="B269" s="150"/>
      <c r="D269" s="151" t="s">
        <v>159</v>
      </c>
      <c r="E269" s="152" t="s">
        <v>36</v>
      </c>
      <c r="F269" s="153" t="s">
        <v>709</v>
      </c>
      <c r="H269" s="152" t="s">
        <v>36</v>
      </c>
      <c r="I269" s="154"/>
      <c r="L269" s="150"/>
      <c r="M269" s="155"/>
      <c r="T269" s="156"/>
      <c r="AT269" s="152" t="s">
        <v>159</v>
      </c>
      <c r="AU269" s="152" t="s">
        <v>90</v>
      </c>
      <c r="AV269" s="12" t="s">
        <v>23</v>
      </c>
      <c r="AW269" s="12" t="s">
        <v>43</v>
      </c>
      <c r="AX269" s="12" t="s">
        <v>82</v>
      </c>
      <c r="AY269" s="152" t="s">
        <v>148</v>
      </c>
    </row>
    <row r="270" spans="2:65" s="13" customFormat="1" ht="11.25">
      <c r="B270" s="157"/>
      <c r="D270" s="151" t="s">
        <v>159</v>
      </c>
      <c r="E270" s="158" t="s">
        <v>36</v>
      </c>
      <c r="F270" s="159" t="s">
        <v>710</v>
      </c>
      <c r="H270" s="160">
        <v>32.347999999999999</v>
      </c>
      <c r="I270" s="161"/>
      <c r="L270" s="157"/>
      <c r="M270" s="162"/>
      <c r="T270" s="163"/>
      <c r="AT270" s="158" t="s">
        <v>159</v>
      </c>
      <c r="AU270" s="158" t="s">
        <v>90</v>
      </c>
      <c r="AV270" s="13" t="s">
        <v>90</v>
      </c>
      <c r="AW270" s="13" t="s">
        <v>43</v>
      </c>
      <c r="AX270" s="13" t="s">
        <v>82</v>
      </c>
      <c r="AY270" s="158" t="s">
        <v>148</v>
      </c>
    </row>
    <row r="271" spans="2:65" s="14" customFormat="1" ht="11.25">
      <c r="B271" s="164"/>
      <c r="D271" s="151" t="s">
        <v>159</v>
      </c>
      <c r="E271" s="165" t="s">
        <v>36</v>
      </c>
      <c r="F271" s="166" t="s">
        <v>167</v>
      </c>
      <c r="H271" s="167">
        <v>210.643</v>
      </c>
      <c r="I271" s="168"/>
      <c r="L271" s="164"/>
      <c r="M271" s="169"/>
      <c r="T271" s="170"/>
      <c r="AT271" s="165" t="s">
        <v>159</v>
      </c>
      <c r="AU271" s="165" t="s">
        <v>90</v>
      </c>
      <c r="AV271" s="14" t="s">
        <v>155</v>
      </c>
      <c r="AW271" s="14" t="s">
        <v>43</v>
      </c>
      <c r="AX271" s="14" t="s">
        <v>23</v>
      </c>
      <c r="AY271" s="165" t="s">
        <v>148</v>
      </c>
    </row>
    <row r="272" spans="2:65" s="1" customFormat="1" ht="21.75" customHeight="1">
      <c r="B272" s="34"/>
      <c r="C272" s="133" t="s">
        <v>324</v>
      </c>
      <c r="D272" s="133" t="s">
        <v>150</v>
      </c>
      <c r="E272" s="134" t="s">
        <v>325</v>
      </c>
      <c r="F272" s="135" t="s">
        <v>565</v>
      </c>
      <c r="G272" s="136" t="s">
        <v>153</v>
      </c>
      <c r="H272" s="137">
        <v>269.21899999999999</v>
      </c>
      <c r="I272" s="138"/>
      <c r="J272" s="139">
        <f>ROUND(I272*H272,2)</f>
        <v>0</v>
      </c>
      <c r="K272" s="135" t="s">
        <v>36</v>
      </c>
      <c r="L272" s="34"/>
      <c r="M272" s="140" t="s">
        <v>36</v>
      </c>
      <c r="N272" s="141" t="s">
        <v>53</v>
      </c>
      <c r="P272" s="142">
        <f>O272*H272</f>
        <v>0</v>
      </c>
      <c r="Q272" s="142">
        <v>4.2500000000000003E-2</v>
      </c>
      <c r="R272" s="142">
        <f>Q272*H272</f>
        <v>11.441807500000001</v>
      </c>
      <c r="S272" s="142">
        <v>0</v>
      </c>
      <c r="T272" s="143">
        <f>S272*H272</f>
        <v>0</v>
      </c>
      <c r="AR272" s="144" t="s">
        <v>155</v>
      </c>
      <c r="AT272" s="144" t="s">
        <v>150</v>
      </c>
      <c r="AU272" s="144" t="s">
        <v>90</v>
      </c>
      <c r="AY272" s="18" t="s">
        <v>148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8" t="s">
        <v>23</v>
      </c>
      <c r="BK272" s="145">
        <f>ROUND(I272*H272,2)</f>
        <v>0</v>
      </c>
      <c r="BL272" s="18" t="s">
        <v>155</v>
      </c>
      <c r="BM272" s="144" t="s">
        <v>327</v>
      </c>
    </row>
    <row r="273" spans="2:65" s="12" customFormat="1" ht="11.25">
      <c r="B273" s="150"/>
      <c r="D273" s="151" t="s">
        <v>159</v>
      </c>
      <c r="E273" s="152" t="s">
        <v>36</v>
      </c>
      <c r="F273" s="153" t="s">
        <v>711</v>
      </c>
      <c r="H273" s="152" t="s">
        <v>36</v>
      </c>
      <c r="I273" s="154"/>
      <c r="L273" s="150"/>
      <c r="M273" s="155"/>
      <c r="T273" s="156"/>
      <c r="AT273" s="152" t="s">
        <v>159</v>
      </c>
      <c r="AU273" s="152" t="s">
        <v>90</v>
      </c>
      <c r="AV273" s="12" t="s">
        <v>23</v>
      </c>
      <c r="AW273" s="12" t="s">
        <v>43</v>
      </c>
      <c r="AX273" s="12" t="s">
        <v>82</v>
      </c>
      <c r="AY273" s="152" t="s">
        <v>148</v>
      </c>
    </row>
    <row r="274" spans="2:65" s="13" customFormat="1" ht="11.25">
      <c r="B274" s="157"/>
      <c r="D274" s="151" t="s">
        <v>159</v>
      </c>
      <c r="E274" s="158" t="s">
        <v>36</v>
      </c>
      <c r="F274" s="159" t="s">
        <v>712</v>
      </c>
      <c r="H274" s="160">
        <v>269.21899999999999</v>
      </c>
      <c r="I274" s="161"/>
      <c r="L274" s="157"/>
      <c r="M274" s="162"/>
      <c r="T274" s="163"/>
      <c r="AT274" s="158" t="s">
        <v>159</v>
      </c>
      <c r="AU274" s="158" t="s">
        <v>90</v>
      </c>
      <c r="AV274" s="13" t="s">
        <v>90</v>
      </c>
      <c r="AW274" s="13" t="s">
        <v>43</v>
      </c>
      <c r="AX274" s="13" t="s">
        <v>82</v>
      </c>
      <c r="AY274" s="158" t="s">
        <v>148</v>
      </c>
    </row>
    <row r="275" spans="2:65" s="14" customFormat="1" ht="11.25">
      <c r="B275" s="164"/>
      <c r="D275" s="151" t="s">
        <v>159</v>
      </c>
      <c r="E275" s="165" t="s">
        <v>36</v>
      </c>
      <c r="F275" s="166" t="s">
        <v>167</v>
      </c>
      <c r="H275" s="167">
        <v>269.21899999999999</v>
      </c>
      <c r="I275" s="168"/>
      <c r="L275" s="164"/>
      <c r="M275" s="169"/>
      <c r="T275" s="170"/>
      <c r="AT275" s="165" t="s">
        <v>159</v>
      </c>
      <c r="AU275" s="165" t="s">
        <v>90</v>
      </c>
      <c r="AV275" s="14" t="s">
        <v>155</v>
      </c>
      <c r="AW275" s="14" t="s">
        <v>43</v>
      </c>
      <c r="AX275" s="14" t="s">
        <v>23</v>
      </c>
      <c r="AY275" s="165" t="s">
        <v>148</v>
      </c>
    </row>
    <row r="276" spans="2:65" s="1" customFormat="1" ht="16.5" customHeight="1">
      <c r="B276" s="34"/>
      <c r="C276" s="133" t="s">
        <v>330</v>
      </c>
      <c r="D276" s="133" t="s">
        <v>150</v>
      </c>
      <c r="E276" s="134" t="s">
        <v>713</v>
      </c>
      <c r="F276" s="135" t="s">
        <v>714</v>
      </c>
      <c r="G276" s="136" t="s">
        <v>282</v>
      </c>
      <c r="H276" s="137">
        <v>125.307</v>
      </c>
      <c r="I276" s="138"/>
      <c r="J276" s="139">
        <f>ROUND(I276*H276,2)</f>
        <v>0</v>
      </c>
      <c r="K276" s="135" t="s">
        <v>36</v>
      </c>
      <c r="L276" s="34"/>
      <c r="M276" s="140" t="s">
        <v>36</v>
      </c>
      <c r="N276" s="141" t="s">
        <v>53</v>
      </c>
      <c r="P276" s="142">
        <f>O276*H276</f>
        <v>0</v>
      </c>
      <c r="Q276" s="142">
        <v>4.2500000000000003E-2</v>
      </c>
      <c r="R276" s="142">
        <f>Q276*H276</f>
        <v>5.3255475000000008</v>
      </c>
      <c r="S276" s="142">
        <v>0</v>
      </c>
      <c r="T276" s="143">
        <f>S276*H276</f>
        <v>0</v>
      </c>
      <c r="AR276" s="144" t="s">
        <v>155</v>
      </c>
      <c r="AT276" s="144" t="s">
        <v>150</v>
      </c>
      <c r="AU276" s="144" t="s">
        <v>90</v>
      </c>
      <c r="AY276" s="18" t="s">
        <v>148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8" t="s">
        <v>23</v>
      </c>
      <c r="BK276" s="145">
        <f>ROUND(I276*H276,2)</f>
        <v>0</v>
      </c>
      <c r="BL276" s="18" t="s">
        <v>155</v>
      </c>
      <c r="BM276" s="144" t="s">
        <v>333</v>
      </c>
    </row>
    <row r="277" spans="2:65" s="12" customFormat="1" ht="11.25">
      <c r="B277" s="150"/>
      <c r="D277" s="151" t="s">
        <v>159</v>
      </c>
      <c r="E277" s="152" t="s">
        <v>36</v>
      </c>
      <c r="F277" s="153" t="s">
        <v>629</v>
      </c>
      <c r="H277" s="152" t="s">
        <v>36</v>
      </c>
      <c r="I277" s="154"/>
      <c r="L277" s="150"/>
      <c r="M277" s="155"/>
      <c r="T277" s="156"/>
      <c r="AT277" s="152" t="s">
        <v>159</v>
      </c>
      <c r="AU277" s="152" t="s">
        <v>90</v>
      </c>
      <c r="AV277" s="12" t="s">
        <v>23</v>
      </c>
      <c r="AW277" s="12" t="s">
        <v>43</v>
      </c>
      <c r="AX277" s="12" t="s">
        <v>82</v>
      </c>
      <c r="AY277" s="152" t="s">
        <v>148</v>
      </c>
    </row>
    <row r="278" spans="2:65" s="12" customFormat="1" ht="11.25">
      <c r="B278" s="150"/>
      <c r="D278" s="151" t="s">
        <v>159</v>
      </c>
      <c r="E278" s="152" t="s">
        <v>36</v>
      </c>
      <c r="F278" s="153" t="s">
        <v>161</v>
      </c>
      <c r="H278" s="152" t="s">
        <v>36</v>
      </c>
      <c r="I278" s="154"/>
      <c r="L278" s="150"/>
      <c r="M278" s="155"/>
      <c r="T278" s="156"/>
      <c r="AT278" s="152" t="s">
        <v>159</v>
      </c>
      <c r="AU278" s="152" t="s">
        <v>90</v>
      </c>
      <c r="AV278" s="12" t="s">
        <v>23</v>
      </c>
      <c r="AW278" s="12" t="s">
        <v>43</v>
      </c>
      <c r="AX278" s="12" t="s">
        <v>82</v>
      </c>
      <c r="AY278" s="152" t="s">
        <v>148</v>
      </c>
    </row>
    <row r="279" spans="2:65" s="13" customFormat="1" ht="22.5">
      <c r="B279" s="157"/>
      <c r="D279" s="151" t="s">
        <v>159</v>
      </c>
      <c r="E279" s="158" t="s">
        <v>36</v>
      </c>
      <c r="F279" s="159" t="s">
        <v>715</v>
      </c>
      <c r="H279" s="160">
        <v>52.661999999999999</v>
      </c>
      <c r="I279" s="161"/>
      <c r="L279" s="157"/>
      <c r="M279" s="162"/>
      <c r="T279" s="163"/>
      <c r="AT279" s="158" t="s">
        <v>159</v>
      </c>
      <c r="AU279" s="158" t="s">
        <v>90</v>
      </c>
      <c r="AV279" s="13" t="s">
        <v>90</v>
      </c>
      <c r="AW279" s="13" t="s">
        <v>43</v>
      </c>
      <c r="AX279" s="13" t="s">
        <v>82</v>
      </c>
      <c r="AY279" s="158" t="s">
        <v>148</v>
      </c>
    </row>
    <row r="280" spans="2:65" s="13" customFormat="1" ht="11.25">
      <c r="B280" s="157"/>
      <c r="D280" s="151" t="s">
        <v>159</v>
      </c>
      <c r="E280" s="158" t="s">
        <v>36</v>
      </c>
      <c r="F280" s="159" t="s">
        <v>670</v>
      </c>
      <c r="H280" s="160">
        <v>10.055</v>
      </c>
      <c r="I280" s="161"/>
      <c r="L280" s="157"/>
      <c r="M280" s="162"/>
      <c r="T280" s="163"/>
      <c r="AT280" s="158" t="s">
        <v>159</v>
      </c>
      <c r="AU280" s="158" t="s">
        <v>90</v>
      </c>
      <c r="AV280" s="13" t="s">
        <v>90</v>
      </c>
      <c r="AW280" s="13" t="s">
        <v>43</v>
      </c>
      <c r="AX280" s="13" t="s">
        <v>82</v>
      </c>
      <c r="AY280" s="158" t="s">
        <v>148</v>
      </c>
    </row>
    <row r="281" spans="2:65" s="12" customFormat="1" ht="11.25">
      <c r="B281" s="150"/>
      <c r="D281" s="151" t="s">
        <v>159</v>
      </c>
      <c r="E281" s="152" t="s">
        <v>36</v>
      </c>
      <c r="F281" s="153" t="s">
        <v>294</v>
      </c>
      <c r="H281" s="152" t="s">
        <v>36</v>
      </c>
      <c r="I281" s="154"/>
      <c r="L281" s="150"/>
      <c r="M281" s="155"/>
      <c r="T281" s="156"/>
      <c r="AT281" s="152" t="s">
        <v>159</v>
      </c>
      <c r="AU281" s="152" t="s">
        <v>90</v>
      </c>
      <c r="AV281" s="12" t="s">
        <v>23</v>
      </c>
      <c r="AW281" s="12" t="s">
        <v>43</v>
      </c>
      <c r="AX281" s="12" t="s">
        <v>82</v>
      </c>
      <c r="AY281" s="152" t="s">
        <v>148</v>
      </c>
    </row>
    <row r="282" spans="2:65" s="13" customFormat="1" ht="11.25">
      <c r="B282" s="157"/>
      <c r="D282" s="151" t="s">
        <v>159</v>
      </c>
      <c r="E282" s="158" t="s">
        <v>36</v>
      </c>
      <c r="F282" s="159" t="s">
        <v>716</v>
      </c>
      <c r="H282" s="160">
        <v>50.857999999999997</v>
      </c>
      <c r="I282" s="161"/>
      <c r="L282" s="157"/>
      <c r="M282" s="162"/>
      <c r="T282" s="163"/>
      <c r="AT282" s="158" t="s">
        <v>159</v>
      </c>
      <c r="AU282" s="158" t="s">
        <v>90</v>
      </c>
      <c r="AV282" s="13" t="s">
        <v>90</v>
      </c>
      <c r="AW282" s="13" t="s">
        <v>43</v>
      </c>
      <c r="AX282" s="13" t="s">
        <v>82</v>
      </c>
      <c r="AY282" s="158" t="s">
        <v>148</v>
      </c>
    </row>
    <row r="283" spans="2:65" s="13" customFormat="1" ht="11.25">
      <c r="B283" s="157"/>
      <c r="D283" s="151" t="s">
        <v>159</v>
      </c>
      <c r="E283" s="158" t="s">
        <v>36</v>
      </c>
      <c r="F283" s="159" t="s">
        <v>717</v>
      </c>
      <c r="H283" s="160">
        <v>11.731999999999999</v>
      </c>
      <c r="I283" s="161"/>
      <c r="L283" s="157"/>
      <c r="M283" s="162"/>
      <c r="T283" s="163"/>
      <c r="AT283" s="158" t="s">
        <v>159</v>
      </c>
      <c r="AU283" s="158" t="s">
        <v>90</v>
      </c>
      <c r="AV283" s="13" t="s">
        <v>90</v>
      </c>
      <c r="AW283" s="13" t="s">
        <v>43</v>
      </c>
      <c r="AX283" s="13" t="s">
        <v>82</v>
      </c>
      <c r="AY283" s="158" t="s">
        <v>148</v>
      </c>
    </row>
    <row r="284" spans="2:65" s="14" customFormat="1" ht="11.25">
      <c r="B284" s="164"/>
      <c r="D284" s="151" t="s">
        <v>159</v>
      </c>
      <c r="E284" s="165" t="s">
        <v>36</v>
      </c>
      <c r="F284" s="166" t="s">
        <v>167</v>
      </c>
      <c r="H284" s="167">
        <v>125.307</v>
      </c>
      <c r="I284" s="168"/>
      <c r="L284" s="164"/>
      <c r="M284" s="169"/>
      <c r="T284" s="170"/>
      <c r="AT284" s="165" t="s">
        <v>159</v>
      </c>
      <c r="AU284" s="165" t="s">
        <v>90</v>
      </c>
      <c r="AV284" s="14" t="s">
        <v>155</v>
      </c>
      <c r="AW284" s="14" t="s">
        <v>43</v>
      </c>
      <c r="AX284" s="14" t="s">
        <v>23</v>
      </c>
      <c r="AY284" s="165" t="s">
        <v>148</v>
      </c>
    </row>
    <row r="285" spans="2:65" s="1" customFormat="1" ht="16.5" customHeight="1">
      <c r="B285" s="34"/>
      <c r="C285" s="133" t="s">
        <v>337</v>
      </c>
      <c r="D285" s="133" t="s">
        <v>150</v>
      </c>
      <c r="E285" s="134" t="s">
        <v>338</v>
      </c>
      <c r="F285" s="135" t="s">
        <v>339</v>
      </c>
      <c r="G285" s="136" t="s">
        <v>153</v>
      </c>
      <c r="H285" s="137">
        <v>269.21899999999999</v>
      </c>
      <c r="I285" s="138"/>
      <c r="J285" s="139">
        <f>ROUND(I285*H285,2)</f>
        <v>0</v>
      </c>
      <c r="K285" s="135" t="s">
        <v>154</v>
      </c>
      <c r="L285" s="34"/>
      <c r="M285" s="140" t="s">
        <v>36</v>
      </c>
      <c r="N285" s="141" t="s">
        <v>53</v>
      </c>
      <c r="P285" s="142">
        <f>O285*H285</f>
        <v>0</v>
      </c>
      <c r="Q285" s="142">
        <v>0</v>
      </c>
      <c r="R285" s="142">
        <f>Q285*H285</f>
        <v>0</v>
      </c>
      <c r="S285" s="142">
        <v>0</v>
      </c>
      <c r="T285" s="143">
        <f>S285*H285</f>
        <v>0</v>
      </c>
      <c r="AR285" s="144" t="s">
        <v>155</v>
      </c>
      <c r="AT285" s="144" t="s">
        <v>150</v>
      </c>
      <c r="AU285" s="144" t="s">
        <v>90</v>
      </c>
      <c r="AY285" s="18" t="s">
        <v>148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8" t="s">
        <v>23</v>
      </c>
      <c r="BK285" s="145">
        <f>ROUND(I285*H285,2)</f>
        <v>0</v>
      </c>
      <c r="BL285" s="18" t="s">
        <v>155</v>
      </c>
      <c r="BM285" s="144" t="s">
        <v>340</v>
      </c>
    </row>
    <row r="286" spans="2:65" s="1" customFormat="1" ht="11.25">
      <c r="B286" s="34"/>
      <c r="D286" s="146" t="s">
        <v>157</v>
      </c>
      <c r="F286" s="147" t="s">
        <v>341</v>
      </c>
      <c r="I286" s="148"/>
      <c r="L286" s="34"/>
      <c r="M286" s="149"/>
      <c r="T286" s="55"/>
      <c r="AT286" s="18" t="s">
        <v>157</v>
      </c>
      <c r="AU286" s="18" t="s">
        <v>90</v>
      </c>
    </row>
    <row r="287" spans="2:65" s="12" customFormat="1" ht="11.25">
      <c r="B287" s="150"/>
      <c r="D287" s="151" t="s">
        <v>159</v>
      </c>
      <c r="E287" s="152" t="s">
        <v>36</v>
      </c>
      <c r="F287" s="153" t="s">
        <v>718</v>
      </c>
      <c r="H287" s="152" t="s">
        <v>36</v>
      </c>
      <c r="I287" s="154"/>
      <c r="L287" s="150"/>
      <c r="M287" s="155"/>
      <c r="T287" s="156"/>
      <c r="AT287" s="152" t="s">
        <v>159</v>
      </c>
      <c r="AU287" s="152" t="s">
        <v>90</v>
      </c>
      <c r="AV287" s="12" t="s">
        <v>23</v>
      </c>
      <c r="AW287" s="12" t="s">
        <v>43</v>
      </c>
      <c r="AX287" s="12" t="s">
        <v>82</v>
      </c>
      <c r="AY287" s="152" t="s">
        <v>148</v>
      </c>
    </row>
    <row r="288" spans="2:65" s="13" customFormat="1" ht="11.25">
      <c r="B288" s="157"/>
      <c r="D288" s="151" t="s">
        <v>159</v>
      </c>
      <c r="E288" s="158" t="s">
        <v>36</v>
      </c>
      <c r="F288" s="159" t="s">
        <v>719</v>
      </c>
      <c r="H288" s="160">
        <v>269.21899999999999</v>
      </c>
      <c r="I288" s="161"/>
      <c r="L288" s="157"/>
      <c r="M288" s="162"/>
      <c r="T288" s="163"/>
      <c r="AT288" s="158" t="s">
        <v>159</v>
      </c>
      <c r="AU288" s="158" t="s">
        <v>90</v>
      </c>
      <c r="AV288" s="13" t="s">
        <v>90</v>
      </c>
      <c r="AW288" s="13" t="s">
        <v>43</v>
      </c>
      <c r="AX288" s="13" t="s">
        <v>82</v>
      </c>
      <c r="AY288" s="158" t="s">
        <v>148</v>
      </c>
    </row>
    <row r="289" spans="2:65" s="14" customFormat="1" ht="11.25">
      <c r="B289" s="164"/>
      <c r="D289" s="151" t="s">
        <v>159</v>
      </c>
      <c r="E289" s="165" t="s">
        <v>36</v>
      </c>
      <c r="F289" s="166" t="s">
        <v>167</v>
      </c>
      <c r="H289" s="167">
        <v>269.21899999999999</v>
      </c>
      <c r="I289" s="168"/>
      <c r="L289" s="164"/>
      <c r="M289" s="169"/>
      <c r="T289" s="170"/>
      <c r="AT289" s="165" t="s">
        <v>159</v>
      </c>
      <c r="AU289" s="165" t="s">
        <v>90</v>
      </c>
      <c r="AV289" s="14" t="s">
        <v>155</v>
      </c>
      <c r="AW289" s="14" t="s">
        <v>43</v>
      </c>
      <c r="AX289" s="14" t="s">
        <v>23</v>
      </c>
      <c r="AY289" s="165" t="s">
        <v>148</v>
      </c>
    </row>
    <row r="290" spans="2:65" s="11" customFormat="1" ht="22.9" customHeight="1">
      <c r="B290" s="121"/>
      <c r="D290" s="122" t="s">
        <v>81</v>
      </c>
      <c r="E290" s="131" t="s">
        <v>342</v>
      </c>
      <c r="F290" s="131" t="s">
        <v>343</v>
      </c>
      <c r="I290" s="124"/>
      <c r="J290" s="132">
        <f>BK290</f>
        <v>0</v>
      </c>
      <c r="L290" s="121"/>
      <c r="M290" s="126"/>
      <c r="P290" s="127">
        <f>SUM(P291:P297)</f>
        <v>0</v>
      </c>
      <c r="R290" s="127">
        <f>SUM(R291:R297)</f>
        <v>0</v>
      </c>
      <c r="T290" s="128">
        <f>SUM(T291:T297)</f>
        <v>0</v>
      </c>
      <c r="AR290" s="122" t="s">
        <v>23</v>
      </c>
      <c r="AT290" s="129" t="s">
        <v>81</v>
      </c>
      <c r="AU290" s="129" t="s">
        <v>23</v>
      </c>
      <c r="AY290" s="122" t="s">
        <v>148</v>
      </c>
      <c r="BK290" s="130">
        <f>SUM(BK291:BK297)</f>
        <v>0</v>
      </c>
    </row>
    <row r="291" spans="2:65" s="1" customFormat="1" ht="24.2" customHeight="1">
      <c r="B291" s="34"/>
      <c r="C291" s="133" t="s">
        <v>344</v>
      </c>
      <c r="D291" s="133" t="s">
        <v>150</v>
      </c>
      <c r="E291" s="134" t="s">
        <v>345</v>
      </c>
      <c r="F291" s="135" t="s">
        <v>346</v>
      </c>
      <c r="G291" s="136" t="s">
        <v>153</v>
      </c>
      <c r="H291" s="137">
        <v>131.73400000000001</v>
      </c>
      <c r="I291" s="138"/>
      <c r="J291" s="139">
        <f>ROUND(I291*H291,2)</f>
        <v>0</v>
      </c>
      <c r="K291" s="135" t="s">
        <v>154</v>
      </c>
      <c r="L291" s="34"/>
      <c r="M291" s="140" t="s">
        <v>36</v>
      </c>
      <c r="N291" s="141" t="s">
        <v>53</v>
      </c>
      <c r="P291" s="142">
        <f>O291*H291</f>
        <v>0</v>
      </c>
      <c r="Q291" s="142">
        <v>0</v>
      </c>
      <c r="R291" s="142">
        <f>Q291*H291</f>
        <v>0</v>
      </c>
      <c r="S291" s="142">
        <v>0</v>
      </c>
      <c r="T291" s="143">
        <f>S291*H291</f>
        <v>0</v>
      </c>
      <c r="AR291" s="144" t="s">
        <v>155</v>
      </c>
      <c r="AT291" s="144" t="s">
        <v>150</v>
      </c>
      <c r="AU291" s="144" t="s">
        <v>90</v>
      </c>
      <c r="AY291" s="18" t="s">
        <v>148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8" t="s">
        <v>23</v>
      </c>
      <c r="BK291" s="145">
        <f>ROUND(I291*H291,2)</f>
        <v>0</v>
      </c>
      <c r="BL291" s="18" t="s">
        <v>155</v>
      </c>
      <c r="BM291" s="144" t="s">
        <v>347</v>
      </c>
    </row>
    <row r="292" spans="2:65" s="1" customFormat="1" ht="11.25">
      <c r="B292" s="34"/>
      <c r="D292" s="146" t="s">
        <v>157</v>
      </c>
      <c r="F292" s="147" t="s">
        <v>348</v>
      </c>
      <c r="I292" s="148"/>
      <c r="L292" s="34"/>
      <c r="M292" s="149"/>
      <c r="T292" s="55"/>
      <c r="AT292" s="18" t="s">
        <v>157</v>
      </c>
      <c r="AU292" s="18" t="s">
        <v>90</v>
      </c>
    </row>
    <row r="293" spans="2:65" s="12" customFormat="1" ht="11.25">
      <c r="B293" s="150"/>
      <c r="D293" s="151" t="s">
        <v>159</v>
      </c>
      <c r="E293" s="152" t="s">
        <v>36</v>
      </c>
      <c r="F293" s="153" t="s">
        <v>629</v>
      </c>
      <c r="H293" s="152" t="s">
        <v>36</v>
      </c>
      <c r="I293" s="154"/>
      <c r="L293" s="150"/>
      <c r="M293" s="155"/>
      <c r="T293" s="156"/>
      <c r="AT293" s="152" t="s">
        <v>159</v>
      </c>
      <c r="AU293" s="152" t="s">
        <v>90</v>
      </c>
      <c r="AV293" s="12" t="s">
        <v>23</v>
      </c>
      <c r="AW293" s="12" t="s">
        <v>43</v>
      </c>
      <c r="AX293" s="12" t="s">
        <v>82</v>
      </c>
      <c r="AY293" s="152" t="s">
        <v>148</v>
      </c>
    </row>
    <row r="294" spans="2:65" s="12" customFormat="1" ht="11.25">
      <c r="B294" s="150"/>
      <c r="D294" s="151" t="s">
        <v>159</v>
      </c>
      <c r="E294" s="152" t="s">
        <v>36</v>
      </c>
      <c r="F294" s="153" t="s">
        <v>161</v>
      </c>
      <c r="H294" s="152" t="s">
        <v>36</v>
      </c>
      <c r="I294" s="154"/>
      <c r="L294" s="150"/>
      <c r="M294" s="155"/>
      <c r="T294" s="156"/>
      <c r="AT294" s="152" t="s">
        <v>159</v>
      </c>
      <c r="AU294" s="152" t="s">
        <v>90</v>
      </c>
      <c r="AV294" s="12" t="s">
        <v>23</v>
      </c>
      <c r="AW294" s="12" t="s">
        <v>43</v>
      </c>
      <c r="AX294" s="12" t="s">
        <v>82</v>
      </c>
      <c r="AY294" s="152" t="s">
        <v>148</v>
      </c>
    </row>
    <row r="295" spans="2:65" s="13" customFormat="1" ht="22.5">
      <c r="B295" s="157"/>
      <c r="D295" s="151" t="s">
        <v>159</v>
      </c>
      <c r="E295" s="158" t="s">
        <v>36</v>
      </c>
      <c r="F295" s="159" t="s">
        <v>720</v>
      </c>
      <c r="H295" s="160">
        <v>111.624</v>
      </c>
      <c r="I295" s="161"/>
      <c r="L295" s="157"/>
      <c r="M295" s="162"/>
      <c r="T295" s="163"/>
      <c r="AT295" s="158" t="s">
        <v>159</v>
      </c>
      <c r="AU295" s="158" t="s">
        <v>90</v>
      </c>
      <c r="AV295" s="13" t="s">
        <v>90</v>
      </c>
      <c r="AW295" s="13" t="s">
        <v>43</v>
      </c>
      <c r="AX295" s="13" t="s">
        <v>82</v>
      </c>
      <c r="AY295" s="158" t="s">
        <v>148</v>
      </c>
    </row>
    <row r="296" spans="2:65" s="13" customFormat="1" ht="11.25">
      <c r="B296" s="157"/>
      <c r="D296" s="151" t="s">
        <v>159</v>
      </c>
      <c r="E296" s="158" t="s">
        <v>36</v>
      </c>
      <c r="F296" s="159" t="s">
        <v>721</v>
      </c>
      <c r="H296" s="160">
        <v>20.11</v>
      </c>
      <c r="I296" s="161"/>
      <c r="L296" s="157"/>
      <c r="M296" s="162"/>
      <c r="T296" s="163"/>
      <c r="AT296" s="158" t="s">
        <v>159</v>
      </c>
      <c r="AU296" s="158" t="s">
        <v>90</v>
      </c>
      <c r="AV296" s="13" t="s">
        <v>90</v>
      </c>
      <c r="AW296" s="13" t="s">
        <v>43</v>
      </c>
      <c r="AX296" s="13" t="s">
        <v>82</v>
      </c>
      <c r="AY296" s="158" t="s">
        <v>148</v>
      </c>
    </row>
    <row r="297" spans="2:65" s="14" customFormat="1" ht="11.25">
      <c r="B297" s="164"/>
      <c r="D297" s="151" t="s">
        <v>159</v>
      </c>
      <c r="E297" s="165" t="s">
        <v>36</v>
      </c>
      <c r="F297" s="166" t="s">
        <v>167</v>
      </c>
      <c r="H297" s="167">
        <v>131.73400000000001</v>
      </c>
      <c r="I297" s="168"/>
      <c r="L297" s="164"/>
      <c r="M297" s="169"/>
      <c r="T297" s="170"/>
      <c r="AT297" s="165" t="s">
        <v>159</v>
      </c>
      <c r="AU297" s="165" t="s">
        <v>90</v>
      </c>
      <c r="AV297" s="14" t="s">
        <v>155</v>
      </c>
      <c r="AW297" s="14" t="s">
        <v>43</v>
      </c>
      <c r="AX297" s="14" t="s">
        <v>23</v>
      </c>
      <c r="AY297" s="165" t="s">
        <v>148</v>
      </c>
    </row>
    <row r="298" spans="2:65" s="11" customFormat="1" ht="22.9" customHeight="1">
      <c r="B298" s="121"/>
      <c r="D298" s="122" t="s">
        <v>81</v>
      </c>
      <c r="E298" s="131" t="s">
        <v>351</v>
      </c>
      <c r="F298" s="131" t="s">
        <v>352</v>
      </c>
      <c r="I298" s="124"/>
      <c r="J298" s="132">
        <f>BK298</f>
        <v>0</v>
      </c>
      <c r="L298" s="121"/>
      <c r="M298" s="126"/>
      <c r="P298" s="127">
        <f>SUM(P299:P304)</f>
        <v>0</v>
      </c>
      <c r="R298" s="127">
        <f>SUM(R299:R304)</f>
        <v>0</v>
      </c>
      <c r="T298" s="128">
        <f>SUM(T299:T304)</f>
        <v>0</v>
      </c>
      <c r="AR298" s="122" t="s">
        <v>23</v>
      </c>
      <c r="AT298" s="129" t="s">
        <v>81</v>
      </c>
      <c r="AU298" s="129" t="s">
        <v>23</v>
      </c>
      <c r="AY298" s="122" t="s">
        <v>148</v>
      </c>
      <c r="BK298" s="130">
        <f>SUM(BK299:BK304)</f>
        <v>0</v>
      </c>
    </row>
    <row r="299" spans="2:65" s="1" customFormat="1" ht="24.2" customHeight="1">
      <c r="B299" s="34"/>
      <c r="C299" s="133" t="s">
        <v>353</v>
      </c>
      <c r="D299" s="133" t="s">
        <v>150</v>
      </c>
      <c r="E299" s="134" t="s">
        <v>354</v>
      </c>
      <c r="F299" s="135" t="s">
        <v>355</v>
      </c>
      <c r="G299" s="136" t="s">
        <v>356</v>
      </c>
      <c r="H299" s="137">
        <v>34</v>
      </c>
      <c r="I299" s="138"/>
      <c r="J299" s="139">
        <f>ROUND(I299*H299,2)</f>
        <v>0</v>
      </c>
      <c r="K299" s="135" t="s">
        <v>36</v>
      </c>
      <c r="L299" s="34"/>
      <c r="M299" s="140" t="s">
        <v>36</v>
      </c>
      <c r="N299" s="141" t="s">
        <v>53</v>
      </c>
      <c r="P299" s="142">
        <f>O299*H299</f>
        <v>0</v>
      </c>
      <c r="Q299" s="142">
        <v>0</v>
      </c>
      <c r="R299" s="142">
        <f>Q299*H299</f>
        <v>0</v>
      </c>
      <c r="S299" s="142">
        <v>0</v>
      </c>
      <c r="T299" s="143">
        <f>S299*H299</f>
        <v>0</v>
      </c>
      <c r="AR299" s="144" t="s">
        <v>155</v>
      </c>
      <c r="AT299" s="144" t="s">
        <v>150</v>
      </c>
      <c r="AU299" s="144" t="s">
        <v>90</v>
      </c>
      <c r="AY299" s="18" t="s">
        <v>148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8" t="s">
        <v>23</v>
      </c>
      <c r="BK299" s="145">
        <f>ROUND(I299*H299,2)</f>
        <v>0</v>
      </c>
      <c r="BL299" s="18" t="s">
        <v>155</v>
      </c>
      <c r="BM299" s="144" t="s">
        <v>357</v>
      </c>
    </row>
    <row r="300" spans="2:65" s="13" customFormat="1" ht="11.25">
      <c r="B300" s="157"/>
      <c r="D300" s="151" t="s">
        <v>159</v>
      </c>
      <c r="E300" s="158" t="s">
        <v>36</v>
      </c>
      <c r="F300" s="159" t="s">
        <v>722</v>
      </c>
      <c r="H300" s="160">
        <v>34</v>
      </c>
      <c r="I300" s="161"/>
      <c r="L300" s="157"/>
      <c r="M300" s="162"/>
      <c r="T300" s="163"/>
      <c r="AT300" s="158" t="s">
        <v>159</v>
      </c>
      <c r="AU300" s="158" t="s">
        <v>90</v>
      </c>
      <c r="AV300" s="13" t="s">
        <v>90</v>
      </c>
      <c r="AW300" s="13" t="s">
        <v>43</v>
      </c>
      <c r="AX300" s="13" t="s">
        <v>23</v>
      </c>
      <c r="AY300" s="158" t="s">
        <v>148</v>
      </c>
    </row>
    <row r="301" spans="2:65" s="1" customFormat="1" ht="16.5" customHeight="1">
      <c r="B301" s="34"/>
      <c r="C301" s="133" t="s">
        <v>359</v>
      </c>
      <c r="D301" s="133" t="s">
        <v>150</v>
      </c>
      <c r="E301" s="134" t="s">
        <v>360</v>
      </c>
      <c r="F301" s="135" t="s">
        <v>361</v>
      </c>
      <c r="G301" s="136" t="s">
        <v>362</v>
      </c>
      <c r="H301" s="137">
        <v>1</v>
      </c>
      <c r="I301" s="138"/>
      <c r="J301" s="139">
        <f>ROUND(I301*H301,2)</f>
        <v>0</v>
      </c>
      <c r="K301" s="135" t="s">
        <v>36</v>
      </c>
      <c r="L301" s="34"/>
      <c r="M301" s="140" t="s">
        <v>36</v>
      </c>
      <c r="N301" s="141" t="s">
        <v>53</v>
      </c>
      <c r="P301" s="142">
        <f>O301*H301</f>
        <v>0</v>
      </c>
      <c r="Q301" s="142">
        <v>0</v>
      </c>
      <c r="R301" s="142">
        <f>Q301*H301</f>
        <v>0</v>
      </c>
      <c r="S301" s="142">
        <v>0</v>
      </c>
      <c r="T301" s="143">
        <f>S301*H301</f>
        <v>0</v>
      </c>
      <c r="AR301" s="144" t="s">
        <v>155</v>
      </c>
      <c r="AT301" s="144" t="s">
        <v>150</v>
      </c>
      <c r="AU301" s="144" t="s">
        <v>90</v>
      </c>
      <c r="AY301" s="18" t="s">
        <v>148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8" t="s">
        <v>23</v>
      </c>
      <c r="BK301" s="145">
        <f>ROUND(I301*H301,2)</f>
        <v>0</v>
      </c>
      <c r="BL301" s="18" t="s">
        <v>155</v>
      </c>
      <c r="BM301" s="144" t="s">
        <v>363</v>
      </c>
    </row>
    <row r="302" spans="2:65" s="13" customFormat="1" ht="11.25">
      <c r="B302" s="157"/>
      <c r="D302" s="151" t="s">
        <v>159</v>
      </c>
      <c r="E302" s="158" t="s">
        <v>36</v>
      </c>
      <c r="F302" s="159" t="s">
        <v>23</v>
      </c>
      <c r="H302" s="160">
        <v>1</v>
      </c>
      <c r="I302" s="161"/>
      <c r="L302" s="157"/>
      <c r="M302" s="162"/>
      <c r="T302" s="163"/>
      <c r="AT302" s="158" t="s">
        <v>159</v>
      </c>
      <c r="AU302" s="158" t="s">
        <v>90</v>
      </c>
      <c r="AV302" s="13" t="s">
        <v>90</v>
      </c>
      <c r="AW302" s="13" t="s">
        <v>43</v>
      </c>
      <c r="AX302" s="13" t="s">
        <v>23</v>
      </c>
      <c r="AY302" s="158" t="s">
        <v>148</v>
      </c>
    </row>
    <row r="303" spans="2:65" s="1" customFormat="1" ht="16.5" customHeight="1">
      <c r="B303" s="34"/>
      <c r="C303" s="133" t="s">
        <v>364</v>
      </c>
      <c r="D303" s="133" t="s">
        <v>150</v>
      </c>
      <c r="E303" s="134" t="s">
        <v>723</v>
      </c>
      <c r="F303" s="135" t="s">
        <v>724</v>
      </c>
      <c r="G303" s="136" t="s">
        <v>725</v>
      </c>
      <c r="H303" s="137">
        <v>1</v>
      </c>
      <c r="I303" s="138"/>
      <c r="J303" s="139">
        <f>ROUND(I303*H303,2)</f>
        <v>0</v>
      </c>
      <c r="K303" s="135" t="s">
        <v>36</v>
      </c>
      <c r="L303" s="34"/>
      <c r="M303" s="140" t="s">
        <v>36</v>
      </c>
      <c r="N303" s="141" t="s">
        <v>53</v>
      </c>
      <c r="P303" s="142">
        <f>O303*H303</f>
        <v>0</v>
      </c>
      <c r="Q303" s="142">
        <v>0</v>
      </c>
      <c r="R303" s="142">
        <f>Q303*H303</f>
        <v>0</v>
      </c>
      <c r="S303" s="142">
        <v>0</v>
      </c>
      <c r="T303" s="143">
        <f>S303*H303</f>
        <v>0</v>
      </c>
      <c r="AR303" s="144" t="s">
        <v>155</v>
      </c>
      <c r="AT303" s="144" t="s">
        <v>150</v>
      </c>
      <c r="AU303" s="144" t="s">
        <v>90</v>
      </c>
      <c r="AY303" s="18" t="s">
        <v>148</v>
      </c>
      <c r="BE303" s="145">
        <f>IF(N303="základní",J303,0)</f>
        <v>0</v>
      </c>
      <c r="BF303" s="145">
        <f>IF(N303="snížená",J303,0)</f>
        <v>0</v>
      </c>
      <c r="BG303" s="145">
        <f>IF(N303="zákl. přenesená",J303,0)</f>
        <v>0</v>
      </c>
      <c r="BH303" s="145">
        <f>IF(N303="sníž. přenesená",J303,0)</f>
        <v>0</v>
      </c>
      <c r="BI303" s="145">
        <f>IF(N303="nulová",J303,0)</f>
        <v>0</v>
      </c>
      <c r="BJ303" s="18" t="s">
        <v>23</v>
      </c>
      <c r="BK303" s="145">
        <f>ROUND(I303*H303,2)</f>
        <v>0</v>
      </c>
      <c r="BL303" s="18" t="s">
        <v>155</v>
      </c>
      <c r="BM303" s="144" t="s">
        <v>726</v>
      </c>
    </row>
    <row r="304" spans="2:65" s="13" customFormat="1" ht="11.25">
      <c r="B304" s="157"/>
      <c r="D304" s="151" t="s">
        <v>159</v>
      </c>
      <c r="E304" s="158" t="s">
        <v>36</v>
      </c>
      <c r="F304" s="159" t="s">
        <v>23</v>
      </c>
      <c r="H304" s="160">
        <v>1</v>
      </c>
      <c r="I304" s="161"/>
      <c r="L304" s="157"/>
      <c r="M304" s="162"/>
      <c r="T304" s="163"/>
      <c r="AT304" s="158" t="s">
        <v>159</v>
      </c>
      <c r="AU304" s="158" t="s">
        <v>90</v>
      </c>
      <c r="AV304" s="13" t="s">
        <v>90</v>
      </c>
      <c r="AW304" s="13" t="s">
        <v>43</v>
      </c>
      <c r="AX304" s="13" t="s">
        <v>23</v>
      </c>
      <c r="AY304" s="158" t="s">
        <v>148</v>
      </c>
    </row>
    <row r="305" spans="2:65" s="11" customFormat="1" ht="22.9" customHeight="1">
      <c r="B305" s="121"/>
      <c r="D305" s="122" t="s">
        <v>81</v>
      </c>
      <c r="E305" s="131" t="s">
        <v>371</v>
      </c>
      <c r="F305" s="131" t="s">
        <v>372</v>
      </c>
      <c r="I305" s="124"/>
      <c r="J305" s="132">
        <f>BK305</f>
        <v>0</v>
      </c>
      <c r="L305" s="121"/>
      <c r="M305" s="126"/>
      <c r="P305" s="127">
        <f>SUM(P306:P335)</f>
        <v>0</v>
      </c>
      <c r="R305" s="127">
        <f>SUM(R306:R335)</f>
        <v>0</v>
      </c>
      <c r="T305" s="128">
        <f>SUM(T306:T335)</f>
        <v>27.612632999999995</v>
      </c>
      <c r="AR305" s="122" t="s">
        <v>23</v>
      </c>
      <c r="AT305" s="129" t="s">
        <v>81</v>
      </c>
      <c r="AU305" s="129" t="s">
        <v>23</v>
      </c>
      <c r="AY305" s="122" t="s">
        <v>148</v>
      </c>
      <c r="BK305" s="130">
        <f>SUM(BK306:BK335)</f>
        <v>0</v>
      </c>
    </row>
    <row r="306" spans="2:65" s="1" customFormat="1" ht="16.5" customHeight="1">
      <c r="B306" s="34"/>
      <c r="C306" s="133" t="s">
        <v>373</v>
      </c>
      <c r="D306" s="133" t="s">
        <v>150</v>
      </c>
      <c r="E306" s="134" t="s">
        <v>727</v>
      </c>
      <c r="F306" s="135" t="s">
        <v>728</v>
      </c>
      <c r="G306" s="136" t="s">
        <v>170</v>
      </c>
      <c r="H306" s="137">
        <v>7.56</v>
      </c>
      <c r="I306" s="138"/>
      <c r="J306" s="139">
        <f>ROUND(I306*H306,2)</f>
        <v>0</v>
      </c>
      <c r="K306" s="135" t="s">
        <v>154</v>
      </c>
      <c r="L306" s="34"/>
      <c r="M306" s="140" t="s">
        <v>36</v>
      </c>
      <c r="N306" s="141" t="s">
        <v>53</v>
      </c>
      <c r="P306" s="142">
        <f>O306*H306</f>
        <v>0</v>
      </c>
      <c r="Q306" s="142">
        <v>0</v>
      </c>
      <c r="R306" s="142">
        <f>Q306*H306</f>
        <v>0</v>
      </c>
      <c r="S306" s="142">
        <v>2</v>
      </c>
      <c r="T306" s="143">
        <f>S306*H306</f>
        <v>15.12</v>
      </c>
      <c r="AR306" s="144" t="s">
        <v>155</v>
      </c>
      <c r="AT306" s="144" t="s">
        <v>150</v>
      </c>
      <c r="AU306" s="144" t="s">
        <v>90</v>
      </c>
      <c r="AY306" s="18" t="s">
        <v>148</v>
      </c>
      <c r="BE306" s="145">
        <f>IF(N306="základní",J306,0)</f>
        <v>0</v>
      </c>
      <c r="BF306" s="145">
        <f>IF(N306="snížená",J306,0)</f>
        <v>0</v>
      </c>
      <c r="BG306" s="145">
        <f>IF(N306="zákl. přenesená",J306,0)</f>
        <v>0</v>
      </c>
      <c r="BH306" s="145">
        <f>IF(N306="sníž. přenesená",J306,0)</f>
        <v>0</v>
      </c>
      <c r="BI306" s="145">
        <f>IF(N306="nulová",J306,0)</f>
        <v>0</v>
      </c>
      <c r="BJ306" s="18" t="s">
        <v>23</v>
      </c>
      <c r="BK306" s="145">
        <f>ROUND(I306*H306,2)</f>
        <v>0</v>
      </c>
      <c r="BL306" s="18" t="s">
        <v>155</v>
      </c>
      <c r="BM306" s="144" t="s">
        <v>729</v>
      </c>
    </row>
    <row r="307" spans="2:65" s="1" customFormat="1" ht="11.25">
      <c r="B307" s="34"/>
      <c r="D307" s="146" t="s">
        <v>157</v>
      </c>
      <c r="F307" s="147" t="s">
        <v>730</v>
      </c>
      <c r="I307" s="148"/>
      <c r="L307" s="34"/>
      <c r="M307" s="149"/>
      <c r="T307" s="55"/>
      <c r="AT307" s="18" t="s">
        <v>157</v>
      </c>
      <c r="AU307" s="18" t="s">
        <v>90</v>
      </c>
    </row>
    <row r="308" spans="2:65" s="12" customFormat="1" ht="11.25">
      <c r="B308" s="150"/>
      <c r="D308" s="151" t="s">
        <v>159</v>
      </c>
      <c r="E308" s="152" t="s">
        <v>36</v>
      </c>
      <c r="F308" s="153" t="s">
        <v>731</v>
      </c>
      <c r="H308" s="152" t="s">
        <v>36</v>
      </c>
      <c r="I308" s="154"/>
      <c r="L308" s="150"/>
      <c r="M308" s="155"/>
      <c r="T308" s="156"/>
      <c r="AT308" s="152" t="s">
        <v>159</v>
      </c>
      <c r="AU308" s="152" t="s">
        <v>90</v>
      </c>
      <c r="AV308" s="12" t="s">
        <v>23</v>
      </c>
      <c r="AW308" s="12" t="s">
        <v>43</v>
      </c>
      <c r="AX308" s="12" t="s">
        <v>82</v>
      </c>
      <c r="AY308" s="152" t="s">
        <v>148</v>
      </c>
    </row>
    <row r="309" spans="2:65" s="13" customFormat="1" ht="11.25">
      <c r="B309" s="157"/>
      <c r="D309" s="151" t="s">
        <v>159</v>
      </c>
      <c r="E309" s="158" t="s">
        <v>36</v>
      </c>
      <c r="F309" s="159" t="s">
        <v>732</v>
      </c>
      <c r="H309" s="160">
        <v>7.56</v>
      </c>
      <c r="I309" s="161"/>
      <c r="L309" s="157"/>
      <c r="M309" s="162"/>
      <c r="T309" s="163"/>
      <c r="AT309" s="158" t="s">
        <v>159</v>
      </c>
      <c r="AU309" s="158" t="s">
        <v>90</v>
      </c>
      <c r="AV309" s="13" t="s">
        <v>90</v>
      </c>
      <c r="AW309" s="13" t="s">
        <v>43</v>
      </c>
      <c r="AX309" s="13" t="s">
        <v>82</v>
      </c>
      <c r="AY309" s="158" t="s">
        <v>148</v>
      </c>
    </row>
    <row r="310" spans="2:65" s="14" customFormat="1" ht="11.25">
      <c r="B310" s="164"/>
      <c r="D310" s="151" t="s">
        <v>159</v>
      </c>
      <c r="E310" s="165" t="s">
        <v>36</v>
      </c>
      <c r="F310" s="166" t="s">
        <v>167</v>
      </c>
      <c r="H310" s="167">
        <v>7.56</v>
      </c>
      <c r="I310" s="168"/>
      <c r="L310" s="164"/>
      <c r="M310" s="169"/>
      <c r="T310" s="170"/>
      <c r="AT310" s="165" t="s">
        <v>159</v>
      </c>
      <c r="AU310" s="165" t="s">
        <v>90</v>
      </c>
      <c r="AV310" s="14" t="s">
        <v>155</v>
      </c>
      <c r="AW310" s="14" t="s">
        <v>43</v>
      </c>
      <c r="AX310" s="14" t="s">
        <v>23</v>
      </c>
      <c r="AY310" s="165" t="s">
        <v>148</v>
      </c>
    </row>
    <row r="311" spans="2:65" s="1" customFormat="1" ht="24.2" customHeight="1">
      <c r="B311" s="34"/>
      <c r="C311" s="133" t="s">
        <v>286</v>
      </c>
      <c r="D311" s="133" t="s">
        <v>150</v>
      </c>
      <c r="E311" s="134" t="s">
        <v>374</v>
      </c>
      <c r="F311" s="135" t="s">
        <v>375</v>
      </c>
      <c r="G311" s="136" t="s">
        <v>153</v>
      </c>
      <c r="H311" s="137">
        <v>178.29499999999999</v>
      </c>
      <c r="I311" s="138"/>
      <c r="J311" s="139">
        <f>ROUND(I311*H311,2)</f>
        <v>0</v>
      </c>
      <c r="K311" s="135" t="s">
        <v>154</v>
      </c>
      <c r="L311" s="34"/>
      <c r="M311" s="140" t="s">
        <v>36</v>
      </c>
      <c r="N311" s="141" t="s">
        <v>53</v>
      </c>
      <c r="P311" s="142">
        <f>O311*H311</f>
        <v>0</v>
      </c>
      <c r="Q311" s="142">
        <v>0</v>
      </c>
      <c r="R311" s="142">
        <f>Q311*H311</f>
        <v>0</v>
      </c>
      <c r="S311" s="142">
        <v>5.8999999999999997E-2</v>
      </c>
      <c r="T311" s="143">
        <f>S311*H311</f>
        <v>10.519404999999999</v>
      </c>
      <c r="AR311" s="144" t="s">
        <v>155</v>
      </c>
      <c r="AT311" s="144" t="s">
        <v>150</v>
      </c>
      <c r="AU311" s="144" t="s">
        <v>90</v>
      </c>
      <c r="AY311" s="18" t="s">
        <v>148</v>
      </c>
      <c r="BE311" s="145">
        <f>IF(N311="základní",J311,0)</f>
        <v>0</v>
      </c>
      <c r="BF311" s="145">
        <f>IF(N311="snížená",J311,0)</f>
        <v>0</v>
      </c>
      <c r="BG311" s="145">
        <f>IF(N311="zákl. přenesená",J311,0)</f>
        <v>0</v>
      </c>
      <c r="BH311" s="145">
        <f>IF(N311="sníž. přenesená",J311,0)</f>
        <v>0</v>
      </c>
      <c r="BI311" s="145">
        <f>IF(N311="nulová",J311,0)</f>
        <v>0</v>
      </c>
      <c r="BJ311" s="18" t="s">
        <v>23</v>
      </c>
      <c r="BK311" s="145">
        <f>ROUND(I311*H311,2)</f>
        <v>0</v>
      </c>
      <c r="BL311" s="18" t="s">
        <v>155</v>
      </c>
      <c r="BM311" s="144" t="s">
        <v>376</v>
      </c>
    </row>
    <row r="312" spans="2:65" s="1" customFormat="1" ht="11.25">
      <c r="B312" s="34"/>
      <c r="D312" s="146" t="s">
        <v>157</v>
      </c>
      <c r="F312" s="147" t="s">
        <v>377</v>
      </c>
      <c r="I312" s="148"/>
      <c r="L312" s="34"/>
      <c r="M312" s="149"/>
      <c r="T312" s="55"/>
      <c r="AT312" s="18" t="s">
        <v>157</v>
      </c>
      <c r="AU312" s="18" t="s">
        <v>90</v>
      </c>
    </row>
    <row r="313" spans="2:65" s="12" customFormat="1" ht="11.25">
      <c r="B313" s="150"/>
      <c r="D313" s="151" t="s">
        <v>159</v>
      </c>
      <c r="E313" s="152" t="s">
        <v>36</v>
      </c>
      <c r="F313" s="153" t="s">
        <v>697</v>
      </c>
      <c r="H313" s="152" t="s">
        <v>36</v>
      </c>
      <c r="I313" s="154"/>
      <c r="L313" s="150"/>
      <c r="M313" s="155"/>
      <c r="T313" s="156"/>
      <c r="AT313" s="152" t="s">
        <v>159</v>
      </c>
      <c r="AU313" s="152" t="s">
        <v>90</v>
      </c>
      <c r="AV313" s="12" t="s">
        <v>23</v>
      </c>
      <c r="AW313" s="12" t="s">
        <v>43</v>
      </c>
      <c r="AX313" s="12" t="s">
        <v>82</v>
      </c>
      <c r="AY313" s="152" t="s">
        <v>148</v>
      </c>
    </row>
    <row r="314" spans="2:65" s="12" customFormat="1" ht="11.25">
      <c r="B314" s="150"/>
      <c r="D314" s="151" t="s">
        <v>159</v>
      </c>
      <c r="E314" s="152" t="s">
        <v>36</v>
      </c>
      <c r="F314" s="153" t="s">
        <v>294</v>
      </c>
      <c r="H314" s="152" t="s">
        <v>36</v>
      </c>
      <c r="I314" s="154"/>
      <c r="L314" s="150"/>
      <c r="M314" s="155"/>
      <c r="T314" s="156"/>
      <c r="AT314" s="152" t="s">
        <v>159</v>
      </c>
      <c r="AU314" s="152" t="s">
        <v>90</v>
      </c>
      <c r="AV314" s="12" t="s">
        <v>23</v>
      </c>
      <c r="AW314" s="12" t="s">
        <v>43</v>
      </c>
      <c r="AX314" s="12" t="s">
        <v>82</v>
      </c>
      <c r="AY314" s="152" t="s">
        <v>148</v>
      </c>
    </row>
    <row r="315" spans="2:65" s="13" customFormat="1" ht="11.25">
      <c r="B315" s="157"/>
      <c r="D315" s="151" t="s">
        <v>159</v>
      </c>
      <c r="E315" s="158" t="s">
        <v>36</v>
      </c>
      <c r="F315" s="159" t="s">
        <v>698</v>
      </c>
      <c r="H315" s="160">
        <v>10.691000000000001</v>
      </c>
      <c r="I315" s="161"/>
      <c r="L315" s="157"/>
      <c r="M315" s="162"/>
      <c r="T315" s="163"/>
      <c r="AT315" s="158" t="s">
        <v>159</v>
      </c>
      <c r="AU315" s="158" t="s">
        <v>90</v>
      </c>
      <c r="AV315" s="13" t="s">
        <v>90</v>
      </c>
      <c r="AW315" s="13" t="s">
        <v>43</v>
      </c>
      <c r="AX315" s="13" t="s">
        <v>82</v>
      </c>
      <c r="AY315" s="158" t="s">
        <v>148</v>
      </c>
    </row>
    <row r="316" spans="2:65" s="13" customFormat="1" ht="11.25">
      <c r="B316" s="157"/>
      <c r="D316" s="151" t="s">
        <v>159</v>
      </c>
      <c r="E316" s="158" t="s">
        <v>36</v>
      </c>
      <c r="F316" s="159" t="s">
        <v>699</v>
      </c>
      <c r="H316" s="160">
        <v>19.216000000000001</v>
      </c>
      <c r="I316" s="161"/>
      <c r="L316" s="157"/>
      <c r="M316" s="162"/>
      <c r="T316" s="163"/>
      <c r="AT316" s="158" t="s">
        <v>159</v>
      </c>
      <c r="AU316" s="158" t="s">
        <v>90</v>
      </c>
      <c r="AV316" s="13" t="s">
        <v>90</v>
      </c>
      <c r="AW316" s="13" t="s">
        <v>43</v>
      </c>
      <c r="AX316" s="13" t="s">
        <v>82</v>
      </c>
      <c r="AY316" s="158" t="s">
        <v>148</v>
      </c>
    </row>
    <row r="317" spans="2:65" s="13" customFormat="1" ht="11.25">
      <c r="B317" s="157"/>
      <c r="D317" s="151" t="s">
        <v>159</v>
      </c>
      <c r="E317" s="158" t="s">
        <v>36</v>
      </c>
      <c r="F317" s="159" t="s">
        <v>700</v>
      </c>
      <c r="H317" s="160">
        <v>15.346</v>
      </c>
      <c r="I317" s="161"/>
      <c r="L317" s="157"/>
      <c r="M317" s="162"/>
      <c r="T317" s="163"/>
      <c r="AT317" s="158" t="s">
        <v>159</v>
      </c>
      <c r="AU317" s="158" t="s">
        <v>90</v>
      </c>
      <c r="AV317" s="13" t="s">
        <v>90</v>
      </c>
      <c r="AW317" s="13" t="s">
        <v>43</v>
      </c>
      <c r="AX317" s="13" t="s">
        <v>82</v>
      </c>
      <c r="AY317" s="158" t="s">
        <v>148</v>
      </c>
    </row>
    <row r="318" spans="2:65" s="13" customFormat="1" ht="11.25">
      <c r="B318" s="157"/>
      <c r="D318" s="151" t="s">
        <v>159</v>
      </c>
      <c r="E318" s="158" t="s">
        <v>36</v>
      </c>
      <c r="F318" s="159" t="s">
        <v>701</v>
      </c>
      <c r="H318" s="160">
        <v>13.871</v>
      </c>
      <c r="I318" s="161"/>
      <c r="L318" s="157"/>
      <c r="M318" s="162"/>
      <c r="T318" s="163"/>
      <c r="AT318" s="158" t="s">
        <v>159</v>
      </c>
      <c r="AU318" s="158" t="s">
        <v>90</v>
      </c>
      <c r="AV318" s="13" t="s">
        <v>90</v>
      </c>
      <c r="AW318" s="13" t="s">
        <v>43</v>
      </c>
      <c r="AX318" s="13" t="s">
        <v>82</v>
      </c>
      <c r="AY318" s="158" t="s">
        <v>148</v>
      </c>
    </row>
    <row r="319" spans="2:65" s="13" customFormat="1" ht="11.25">
      <c r="B319" s="157"/>
      <c r="D319" s="151" t="s">
        <v>159</v>
      </c>
      <c r="E319" s="158" t="s">
        <v>36</v>
      </c>
      <c r="F319" s="159" t="s">
        <v>702</v>
      </c>
      <c r="H319" s="160">
        <v>3.5350000000000001</v>
      </c>
      <c r="I319" s="161"/>
      <c r="L319" s="157"/>
      <c r="M319" s="162"/>
      <c r="T319" s="163"/>
      <c r="AT319" s="158" t="s">
        <v>159</v>
      </c>
      <c r="AU319" s="158" t="s">
        <v>90</v>
      </c>
      <c r="AV319" s="13" t="s">
        <v>90</v>
      </c>
      <c r="AW319" s="13" t="s">
        <v>43</v>
      </c>
      <c r="AX319" s="13" t="s">
        <v>82</v>
      </c>
      <c r="AY319" s="158" t="s">
        <v>148</v>
      </c>
    </row>
    <row r="320" spans="2:65" s="15" customFormat="1" ht="11.25">
      <c r="B320" s="181"/>
      <c r="D320" s="151" t="s">
        <v>159</v>
      </c>
      <c r="E320" s="182" t="s">
        <v>36</v>
      </c>
      <c r="F320" s="183" t="s">
        <v>318</v>
      </c>
      <c r="H320" s="184">
        <v>62.658999999999999</v>
      </c>
      <c r="I320" s="185"/>
      <c r="L320" s="181"/>
      <c r="M320" s="186"/>
      <c r="T320" s="187"/>
      <c r="AT320" s="182" t="s">
        <v>159</v>
      </c>
      <c r="AU320" s="182" t="s">
        <v>90</v>
      </c>
      <c r="AV320" s="15" t="s">
        <v>175</v>
      </c>
      <c r="AW320" s="15" t="s">
        <v>43</v>
      </c>
      <c r="AX320" s="15" t="s">
        <v>82</v>
      </c>
      <c r="AY320" s="182" t="s">
        <v>148</v>
      </c>
    </row>
    <row r="321" spans="2:65" s="12" customFormat="1" ht="11.25">
      <c r="B321" s="150"/>
      <c r="D321" s="151" t="s">
        <v>159</v>
      </c>
      <c r="E321" s="152" t="s">
        <v>36</v>
      </c>
      <c r="F321" s="153" t="s">
        <v>256</v>
      </c>
      <c r="H321" s="152" t="s">
        <v>36</v>
      </c>
      <c r="I321" s="154"/>
      <c r="L321" s="150"/>
      <c r="M321" s="155"/>
      <c r="T321" s="156"/>
      <c r="AT321" s="152" t="s">
        <v>159</v>
      </c>
      <c r="AU321" s="152" t="s">
        <v>90</v>
      </c>
      <c r="AV321" s="12" t="s">
        <v>23</v>
      </c>
      <c r="AW321" s="12" t="s">
        <v>43</v>
      </c>
      <c r="AX321" s="12" t="s">
        <v>82</v>
      </c>
      <c r="AY321" s="152" t="s">
        <v>148</v>
      </c>
    </row>
    <row r="322" spans="2:65" s="13" customFormat="1" ht="22.5">
      <c r="B322" s="157"/>
      <c r="D322" s="151" t="s">
        <v>159</v>
      </c>
      <c r="E322" s="158" t="s">
        <v>36</v>
      </c>
      <c r="F322" s="159" t="s">
        <v>703</v>
      </c>
      <c r="H322" s="160">
        <v>26.459</v>
      </c>
      <c r="I322" s="161"/>
      <c r="L322" s="157"/>
      <c r="M322" s="162"/>
      <c r="T322" s="163"/>
      <c r="AT322" s="158" t="s">
        <v>159</v>
      </c>
      <c r="AU322" s="158" t="s">
        <v>90</v>
      </c>
      <c r="AV322" s="13" t="s">
        <v>90</v>
      </c>
      <c r="AW322" s="13" t="s">
        <v>43</v>
      </c>
      <c r="AX322" s="13" t="s">
        <v>82</v>
      </c>
      <c r="AY322" s="158" t="s">
        <v>148</v>
      </c>
    </row>
    <row r="323" spans="2:65" s="13" customFormat="1" ht="22.5">
      <c r="B323" s="157"/>
      <c r="D323" s="151" t="s">
        <v>159</v>
      </c>
      <c r="E323" s="158" t="s">
        <v>36</v>
      </c>
      <c r="F323" s="159" t="s">
        <v>704</v>
      </c>
      <c r="H323" s="160">
        <v>30.515999999999998</v>
      </c>
      <c r="I323" s="161"/>
      <c r="L323" s="157"/>
      <c r="M323" s="162"/>
      <c r="T323" s="163"/>
      <c r="AT323" s="158" t="s">
        <v>159</v>
      </c>
      <c r="AU323" s="158" t="s">
        <v>90</v>
      </c>
      <c r="AV323" s="13" t="s">
        <v>90</v>
      </c>
      <c r="AW323" s="13" t="s">
        <v>43</v>
      </c>
      <c r="AX323" s="13" t="s">
        <v>82</v>
      </c>
      <c r="AY323" s="158" t="s">
        <v>148</v>
      </c>
    </row>
    <row r="324" spans="2:65" s="13" customFormat="1" ht="22.5">
      <c r="B324" s="157"/>
      <c r="D324" s="151" t="s">
        <v>159</v>
      </c>
      <c r="E324" s="158" t="s">
        <v>36</v>
      </c>
      <c r="F324" s="159" t="s">
        <v>705</v>
      </c>
      <c r="H324" s="160">
        <v>30.869</v>
      </c>
      <c r="I324" s="161"/>
      <c r="L324" s="157"/>
      <c r="M324" s="162"/>
      <c r="T324" s="163"/>
      <c r="AT324" s="158" t="s">
        <v>159</v>
      </c>
      <c r="AU324" s="158" t="s">
        <v>90</v>
      </c>
      <c r="AV324" s="13" t="s">
        <v>90</v>
      </c>
      <c r="AW324" s="13" t="s">
        <v>43</v>
      </c>
      <c r="AX324" s="13" t="s">
        <v>82</v>
      </c>
      <c r="AY324" s="158" t="s">
        <v>148</v>
      </c>
    </row>
    <row r="325" spans="2:65" s="13" customFormat="1" ht="22.5">
      <c r="B325" s="157"/>
      <c r="D325" s="151" t="s">
        <v>159</v>
      </c>
      <c r="E325" s="158" t="s">
        <v>36</v>
      </c>
      <c r="F325" s="159" t="s">
        <v>706</v>
      </c>
      <c r="H325" s="160">
        <v>19.620999999999999</v>
      </c>
      <c r="I325" s="161"/>
      <c r="L325" s="157"/>
      <c r="M325" s="162"/>
      <c r="T325" s="163"/>
      <c r="AT325" s="158" t="s">
        <v>159</v>
      </c>
      <c r="AU325" s="158" t="s">
        <v>90</v>
      </c>
      <c r="AV325" s="13" t="s">
        <v>90</v>
      </c>
      <c r="AW325" s="13" t="s">
        <v>43</v>
      </c>
      <c r="AX325" s="13" t="s">
        <v>82</v>
      </c>
      <c r="AY325" s="158" t="s">
        <v>148</v>
      </c>
    </row>
    <row r="326" spans="2:65" s="12" customFormat="1" ht="11.25">
      <c r="B326" s="150"/>
      <c r="D326" s="151" t="s">
        <v>159</v>
      </c>
      <c r="E326" s="152" t="s">
        <v>36</v>
      </c>
      <c r="F326" s="153" t="s">
        <v>690</v>
      </c>
      <c r="H326" s="152" t="s">
        <v>36</v>
      </c>
      <c r="I326" s="154"/>
      <c r="L326" s="150"/>
      <c r="M326" s="155"/>
      <c r="T326" s="156"/>
      <c r="AT326" s="152" t="s">
        <v>159</v>
      </c>
      <c r="AU326" s="152" t="s">
        <v>90</v>
      </c>
      <c r="AV326" s="12" t="s">
        <v>23</v>
      </c>
      <c r="AW326" s="12" t="s">
        <v>43</v>
      </c>
      <c r="AX326" s="12" t="s">
        <v>82</v>
      </c>
      <c r="AY326" s="152" t="s">
        <v>148</v>
      </c>
    </row>
    <row r="327" spans="2:65" s="13" customFormat="1" ht="11.25">
      <c r="B327" s="157"/>
      <c r="D327" s="151" t="s">
        <v>159</v>
      </c>
      <c r="E327" s="158" t="s">
        <v>36</v>
      </c>
      <c r="F327" s="159" t="s">
        <v>707</v>
      </c>
      <c r="H327" s="160">
        <v>8.1709999999999994</v>
      </c>
      <c r="I327" s="161"/>
      <c r="L327" s="157"/>
      <c r="M327" s="162"/>
      <c r="T327" s="163"/>
      <c r="AT327" s="158" t="s">
        <v>159</v>
      </c>
      <c r="AU327" s="158" t="s">
        <v>90</v>
      </c>
      <c r="AV327" s="13" t="s">
        <v>90</v>
      </c>
      <c r="AW327" s="13" t="s">
        <v>43</v>
      </c>
      <c r="AX327" s="13" t="s">
        <v>82</v>
      </c>
      <c r="AY327" s="158" t="s">
        <v>148</v>
      </c>
    </row>
    <row r="328" spans="2:65" s="15" customFormat="1" ht="11.25">
      <c r="B328" s="181"/>
      <c r="D328" s="151" t="s">
        <v>159</v>
      </c>
      <c r="E328" s="182" t="s">
        <v>36</v>
      </c>
      <c r="F328" s="183" t="s">
        <v>318</v>
      </c>
      <c r="H328" s="184">
        <v>115.636</v>
      </c>
      <c r="I328" s="185"/>
      <c r="L328" s="181"/>
      <c r="M328" s="186"/>
      <c r="T328" s="187"/>
      <c r="AT328" s="182" t="s">
        <v>159</v>
      </c>
      <c r="AU328" s="182" t="s">
        <v>90</v>
      </c>
      <c r="AV328" s="15" t="s">
        <v>175</v>
      </c>
      <c r="AW328" s="15" t="s">
        <v>43</v>
      </c>
      <c r="AX328" s="15" t="s">
        <v>82</v>
      </c>
      <c r="AY328" s="182" t="s">
        <v>148</v>
      </c>
    </row>
    <row r="329" spans="2:65" s="14" customFormat="1" ht="11.25">
      <c r="B329" s="164"/>
      <c r="D329" s="151" t="s">
        <v>159</v>
      </c>
      <c r="E329" s="165" t="s">
        <v>36</v>
      </c>
      <c r="F329" s="166" t="s">
        <v>167</v>
      </c>
      <c r="H329" s="167">
        <v>178.29499999999999</v>
      </c>
      <c r="I329" s="168"/>
      <c r="L329" s="164"/>
      <c r="M329" s="169"/>
      <c r="T329" s="170"/>
      <c r="AT329" s="165" t="s">
        <v>159</v>
      </c>
      <c r="AU329" s="165" t="s">
        <v>90</v>
      </c>
      <c r="AV329" s="14" t="s">
        <v>155</v>
      </c>
      <c r="AW329" s="14" t="s">
        <v>43</v>
      </c>
      <c r="AX329" s="14" t="s">
        <v>23</v>
      </c>
      <c r="AY329" s="165" t="s">
        <v>148</v>
      </c>
    </row>
    <row r="330" spans="2:65" s="1" customFormat="1" ht="16.5" customHeight="1">
      <c r="B330" s="34"/>
      <c r="C330" s="133" t="s">
        <v>389</v>
      </c>
      <c r="D330" s="133" t="s">
        <v>150</v>
      </c>
      <c r="E330" s="134" t="s">
        <v>585</v>
      </c>
      <c r="F330" s="135" t="s">
        <v>586</v>
      </c>
      <c r="G330" s="136" t="s">
        <v>153</v>
      </c>
      <c r="H330" s="137">
        <v>32.347999999999999</v>
      </c>
      <c r="I330" s="138"/>
      <c r="J330" s="139">
        <f>ROUND(I330*H330,2)</f>
        <v>0</v>
      </c>
      <c r="K330" s="135" t="s">
        <v>154</v>
      </c>
      <c r="L330" s="34"/>
      <c r="M330" s="140" t="s">
        <v>36</v>
      </c>
      <c r="N330" s="141" t="s">
        <v>53</v>
      </c>
      <c r="P330" s="142">
        <f>O330*H330</f>
        <v>0</v>
      </c>
      <c r="Q330" s="142">
        <v>0</v>
      </c>
      <c r="R330" s="142">
        <f>Q330*H330</f>
        <v>0</v>
      </c>
      <c r="S330" s="142">
        <v>6.0999999999999999E-2</v>
      </c>
      <c r="T330" s="143">
        <f>S330*H330</f>
        <v>1.973228</v>
      </c>
      <c r="AR330" s="144" t="s">
        <v>155</v>
      </c>
      <c r="AT330" s="144" t="s">
        <v>150</v>
      </c>
      <c r="AU330" s="144" t="s">
        <v>90</v>
      </c>
      <c r="AY330" s="18" t="s">
        <v>148</v>
      </c>
      <c r="BE330" s="145">
        <f>IF(N330="základní",J330,0)</f>
        <v>0</v>
      </c>
      <c r="BF330" s="145">
        <f>IF(N330="snížená",J330,0)</f>
        <v>0</v>
      </c>
      <c r="BG330" s="145">
        <f>IF(N330="zákl. přenesená",J330,0)</f>
        <v>0</v>
      </c>
      <c r="BH330" s="145">
        <f>IF(N330="sníž. přenesená",J330,0)</f>
        <v>0</v>
      </c>
      <c r="BI330" s="145">
        <f>IF(N330="nulová",J330,0)</f>
        <v>0</v>
      </c>
      <c r="BJ330" s="18" t="s">
        <v>23</v>
      </c>
      <c r="BK330" s="145">
        <f>ROUND(I330*H330,2)</f>
        <v>0</v>
      </c>
      <c r="BL330" s="18" t="s">
        <v>155</v>
      </c>
      <c r="BM330" s="144" t="s">
        <v>733</v>
      </c>
    </row>
    <row r="331" spans="2:65" s="1" customFormat="1" ht="11.25">
      <c r="B331" s="34"/>
      <c r="D331" s="146" t="s">
        <v>157</v>
      </c>
      <c r="F331" s="147" t="s">
        <v>588</v>
      </c>
      <c r="I331" s="148"/>
      <c r="L331" s="34"/>
      <c r="M331" s="149"/>
      <c r="T331" s="55"/>
      <c r="AT331" s="18" t="s">
        <v>157</v>
      </c>
      <c r="AU331" s="18" t="s">
        <v>90</v>
      </c>
    </row>
    <row r="332" spans="2:65" s="12" customFormat="1" ht="11.25">
      <c r="B332" s="150"/>
      <c r="D332" s="151" t="s">
        <v>159</v>
      </c>
      <c r="E332" s="152" t="s">
        <v>36</v>
      </c>
      <c r="F332" s="153" t="s">
        <v>708</v>
      </c>
      <c r="H332" s="152" t="s">
        <v>36</v>
      </c>
      <c r="I332" s="154"/>
      <c r="L332" s="150"/>
      <c r="M332" s="155"/>
      <c r="T332" s="156"/>
      <c r="AT332" s="152" t="s">
        <v>159</v>
      </c>
      <c r="AU332" s="152" t="s">
        <v>90</v>
      </c>
      <c r="AV332" s="12" t="s">
        <v>23</v>
      </c>
      <c r="AW332" s="12" t="s">
        <v>43</v>
      </c>
      <c r="AX332" s="12" t="s">
        <v>82</v>
      </c>
      <c r="AY332" s="152" t="s">
        <v>148</v>
      </c>
    </row>
    <row r="333" spans="2:65" s="12" customFormat="1" ht="11.25">
      <c r="B333" s="150"/>
      <c r="D333" s="151" t="s">
        <v>159</v>
      </c>
      <c r="E333" s="152" t="s">
        <v>36</v>
      </c>
      <c r="F333" s="153" t="s">
        <v>709</v>
      </c>
      <c r="H333" s="152" t="s">
        <v>36</v>
      </c>
      <c r="I333" s="154"/>
      <c r="L333" s="150"/>
      <c r="M333" s="155"/>
      <c r="T333" s="156"/>
      <c r="AT333" s="152" t="s">
        <v>159</v>
      </c>
      <c r="AU333" s="152" t="s">
        <v>90</v>
      </c>
      <c r="AV333" s="12" t="s">
        <v>23</v>
      </c>
      <c r="AW333" s="12" t="s">
        <v>43</v>
      </c>
      <c r="AX333" s="12" t="s">
        <v>82</v>
      </c>
      <c r="AY333" s="152" t="s">
        <v>148</v>
      </c>
    </row>
    <row r="334" spans="2:65" s="13" customFormat="1" ht="11.25">
      <c r="B334" s="157"/>
      <c r="D334" s="151" t="s">
        <v>159</v>
      </c>
      <c r="E334" s="158" t="s">
        <v>36</v>
      </c>
      <c r="F334" s="159" t="s">
        <v>710</v>
      </c>
      <c r="H334" s="160">
        <v>32.347999999999999</v>
      </c>
      <c r="I334" s="161"/>
      <c r="L334" s="157"/>
      <c r="M334" s="162"/>
      <c r="T334" s="163"/>
      <c r="AT334" s="158" t="s">
        <v>159</v>
      </c>
      <c r="AU334" s="158" t="s">
        <v>90</v>
      </c>
      <c r="AV334" s="13" t="s">
        <v>90</v>
      </c>
      <c r="AW334" s="13" t="s">
        <v>43</v>
      </c>
      <c r="AX334" s="13" t="s">
        <v>82</v>
      </c>
      <c r="AY334" s="158" t="s">
        <v>148</v>
      </c>
    </row>
    <row r="335" spans="2:65" s="14" customFormat="1" ht="11.25">
      <c r="B335" s="164"/>
      <c r="D335" s="151" t="s">
        <v>159</v>
      </c>
      <c r="E335" s="165" t="s">
        <v>36</v>
      </c>
      <c r="F335" s="166" t="s">
        <v>167</v>
      </c>
      <c r="H335" s="167">
        <v>32.347999999999999</v>
      </c>
      <c r="I335" s="168"/>
      <c r="L335" s="164"/>
      <c r="M335" s="169"/>
      <c r="T335" s="170"/>
      <c r="AT335" s="165" t="s">
        <v>159</v>
      </c>
      <c r="AU335" s="165" t="s">
        <v>90</v>
      </c>
      <c r="AV335" s="14" t="s">
        <v>155</v>
      </c>
      <c r="AW335" s="14" t="s">
        <v>43</v>
      </c>
      <c r="AX335" s="14" t="s">
        <v>23</v>
      </c>
      <c r="AY335" s="165" t="s">
        <v>148</v>
      </c>
    </row>
    <row r="336" spans="2:65" s="11" customFormat="1" ht="22.9" customHeight="1">
      <c r="B336" s="121"/>
      <c r="D336" s="122" t="s">
        <v>81</v>
      </c>
      <c r="E336" s="131" t="s">
        <v>381</v>
      </c>
      <c r="F336" s="131" t="s">
        <v>382</v>
      </c>
      <c r="I336" s="124"/>
      <c r="J336" s="132">
        <f>BK336</f>
        <v>0</v>
      </c>
      <c r="L336" s="121"/>
      <c r="M336" s="126"/>
      <c r="P336" s="127">
        <f>SUM(P337:P358)</f>
        <v>0</v>
      </c>
      <c r="R336" s="127">
        <f>SUM(R337:R358)</f>
        <v>10.410897650000001</v>
      </c>
      <c r="T336" s="128">
        <f>SUM(T337:T358)</f>
        <v>15.360150000000001</v>
      </c>
      <c r="AR336" s="122" t="s">
        <v>23</v>
      </c>
      <c r="AT336" s="129" t="s">
        <v>81</v>
      </c>
      <c r="AU336" s="129" t="s">
        <v>23</v>
      </c>
      <c r="AY336" s="122" t="s">
        <v>148</v>
      </c>
      <c r="BK336" s="130">
        <f>SUM(BK337:BK358)</f>
        <v>0</v>
      </c>
    </row>
    <row r="337" spans="2:65" s="1" customFormat="1" ht="16.5" customHeight="1">
      <c r="B337" s="34"/>
      <c r="C337" s="133" t="s">
        <v>396</v>
      </c>
      <c r="D337" s="133" t="s">
        <v>150</v>
      </c>
      <c r="E337" s="134" t="s">
        <v>383</v>
      </c>
      <c r="F337" s="135" t="s">
        <v>384</v>
      </c>
      <c r="G337" s="136" t="s">
        <v>153</v>
      </c>
      <c r="H337" s="137">
        <v>68.41</v>
      </c>
      <c r="I337" s="138"/>
      <c r="J337" s="139">
        <f>ROUND(I337*H337,2)</f>
        <v>0</v>
      </c>
      <c r="K337" s="135" t="s">
        <v>154</v>
      </c>
      <c r="L337" s="34"/>
      <c r="M337" s="140" t="s">
        <v>36</v>
      </c>
      <c r="N337" s="141" t="s">
        <v>53</v>
      </c>
      <c r="P337" s="142">
        <f>O337*H337</f>
        <v>0</v>
      </c>
      <c r="Q337" s="142">
        <v>0</v>
      </c>
      <c r="R337" s="142">
        <f>Q337*H337</f>
        <v>0</v>
      </c>
      <c r="S337" s="142">
        <v>0</v>
      </c>
      <c r="T337" s="143">
        <f>S337*H337</f>
        <v>0</v>
      </c>
      <c r="AR337" s="144" t="s">
        <v>155</v>
      </c>
      <c r="AT337" s="144" t="s">
        <v>150</v>
      </c>
      <c r="AU337" s="144" t="s">
        <v>90</v>
      </c>
      <c r="AY337" s="18" t="s">
        <v>148</v>
      </c>
      <c r="BE337" s="145">
        <f>IF(N337="základní",J337,0)</f>
        <v>0</v>
      </c>
      <c r="BF337" s="145">
        <f>IF(N337="snížená",J337,0)</f>
        <v>0</v>
      </c>
      <c r="BG337" s="145">
        <f>IF(N337="zákl. přenesená",J337,0)</f>
        <v>0</v>
      </c>
      <c r="BH337" s="145">
        <f>IF(N337="sníž. přenesená",J337,0)</f>
        <v>0</v>
      </c>
      <c r="BI337" s="145">
        <f>IF(N337="nulová",J337,0)</f>
        <v>0</v>
      </c>
      <c r="BJ337" s="18" t="s">
        <v>23</v>
      </c>
      <c r="BK337" s="145">
        <f>ROUND(I337*H337,2)</f>
        <v>0</v>
      </c>
      <c r="BL337" s="18" t="s">
        <v>155</v>
      </c>
      <c r="BM337" s="144" t="s">
        <v>385</v>
      </c>
    </row>
    <row r="338" spans="2:65" s="1" customFormat="1" ht="11.25">
      <c r="B338" s="34"/>
      <c r="D338" s="146" t="s">
        <v>157</v>
      </c>
      <c r="F338" s="147" t="s">
        <v>386</v>
      </c>
      <c r="I338" s="148"/>
      <c r="L338" s="34"/>
      <c r="M338" s="149"/>
      <c r="T338" s="55"/>
      <c r="AT338" s="18" t="s">
        <v>157</v>
      </c>
      <c r="AU338" s="18" t="s">
        <v>90</v>
      </c>
    </row>
    <row r="339" spans="2:65" s="12" customFormat="1" ht="11.25">
      <c r="B339" s="150"/>
      <c r="D339" s="151" t="s">
        <v>159</v>
      </c>
      <c r="E339" s="152" t="s">
        <v>36</v>
      </c>
      <c r="F339" s="153" t="s">
        <v>680</v>
      </c>
      <c r="H339" s="152" t="s">
        <v>36</v>
      </c>
      <c r="I339" s="154"/>
      <c r="L339" s="150"/>
      <c r="M339" s="155"/>
      <c r="T339" s="156"/>
      <c r="AT339" s="152" t="s">
        <v>159</v>
      </c>
      <c r="AU339" s="152" t="s">
        <v>90</v>
      </c>
      <c r="AV339" s="12" t="s">
        <v>23</v>
      </c>
      <c r="AW339" s="12" t="s">
        <v>43</v>
      </c>
      <c r="AX339" s="12" t="s">
        <v>82</v>
      </c>
      <c r="AY339" s="152" t="s">
        <v>148</v>
      </c>
    </row>
    <row r="340" spans="2:65" s="12" customFormat="1" ht="11.25">
      <c r="B340" s="150"/>
      <c r="D340" s="151" t="s">
        <v>159</v>
      </c>
      <c r="E340" s="152" t="s">
        <v>36</v>
      </c>
      <c r="F340" s="153" t="s">
        <v>681</v>
      </c>
      <c r="H340" s="152" t="s">
        <v>36</v>
      </c>
      <c r="I340" s="154"/>
      <c r="L340" s="150"/>
      <c r="M340" s="155"/>
      <c r="T340" s="156"/>
      <c r="AT340" s="152" t="s">
        <v>159</v>
      </c>
      <c r="AU340" s="152" t="s">
        <v>90</v>
      </c>
      <c r="AV340" s="12" t="s">
        <v>23</v>
      </c>
      <c r="AW340" s="12" t="s">
        <v>43</v>
      </c>
      <c r="AX340" s="12" t="s">
        <v>82</v>
      </c>
      <c r="AY340" s="152" t="s">
        <v>148</v>
      </c>
    </row>
    <row r="341" spans="2:65" s="13" customFormat="1" ht="11.25">
      <c r="B341" s="157"/>
      <c r="D341" s="151" t="s">
        <v>159</v>
      </c>
      <c r="E341" s="158" t="s">
        <v>36</v>
      </c>
      <c r="F341" s="159" t="s">
        <v>682</v>
      </c>
      <c r="H341" s="160">
        <v>68.41</v>
      </c>
      <c r="I341" s="161"/>
      <c r="L341" s="157"/>
      <c r="M341" s="162"/>
      <c r="T341" s="163"/>
      <c r="AT341" s="158" t="s">
        <v>159</v>
      </c>
      <c r="AU341" s="158" t="s">
        <v>90</v>
      </c>
      <c r="AV341" s="13" t="s">
        <v>90</v>
      </c>
      <c r="AW341" s="13" t="s">
        <v>43</v>
      </c>
      <c r="AX341" s="13" t="s">
        <v>23</v>
      </c>
      <c r="AY341" s="158" t="s">
        <v>148</v>
      </c>
    </row>
    <row r="342" spans="2:65" s="1" customFormat="1" ht="24.2" customHeight="1">
      <c r="B342" s="34"/>
      <c r="C342" s="133" t="s">
        <v>403</v>
      </c>
      <c r="D342" s="133" t="s">
        <v>150</v>
      </c>
      <c r="E342" s="134" t="s">
        <v>411</v>
      </c>
      <c r="F342" s="135" t="s">
        <v>734</v>
      </c>
      <c r="G342" s="136" t="s">
        <v>170</v>
      </c>
      <c r="H342" s="137">
        <v>3.73</v>
      </c>
      <c r="I342" s="138"/>
      <c r="J342" s="139">
        <f>ROUND(I342*H342,2)</f>
        <v>0</v>
      </c>
      <c r="K342" s="135" t="s">
        <v>36</v>
      </c>
      <c r="L342" s="34"/>
      <c r="M342" s="140" t="s">
        <v>36</v>
      </c>
      <c r="N342" s="141" t="s">
        <v>53</v>
      </c>
      <c r="P342" s="142">
        <f>O342*H342</f>
        <v>0</v>
      </c>
      <c r="Q342" s="142">
        <v>0.50375000000000003</v>
      </c>
      <c r="R342" s="142">
        <f>Q342*H342</f>
        <v>1.8789875</v>
      </c>
      <c r="S342" s="142">
        <v>1.95</v>
      </c>
      <c r="T342" s="143">
        <f>S342*H342</f>
        <v>7.2734999999999994</v>
      </c>
      <c r="AR342" s="144" t="s">
        <v>155</v>
      </c>
      <c r="AT342" s="144" t="s">
        <v>150</v>
      </c>
      <c r="AU342" s="144" t="s">
        <v>90</v>
      </c>
      <c r="AY342" s="18" t="s">
        <v>148</v>
      </c>
      <c r="BE342" s="145">
        <f>IF(N342="základní",J342,0)</f>
        <v>0</v>
      </c>
      <c r="BF342" s="145">
        <f>IF(N342="snížená",J342,0)</f>
        <v>0</v>
      </c>
      <c r="BG342" s="145">
        <f>IF(N342="zákl. přenesená",J342,0)</f>
        <v>0</v>
      </c>
      <c r="BH342" s="145">
        <f>IF(N342="sníž. přenesená",J342,0)</f>
        <v>0</v>
      </c>
      <c r="BI342" s="145">
        <f>IF(N342="nulová",J342,0)</f>
        <v>0</v>
      </c>
      <c r="BJ342" s="18" t="s">
        <v>23</v>
      </c>
      <c r="BK342" s="145">
        <f>ROUND(I342*H342,2)</f>
        <v>0</v>
      </c>
      <c r="BL342" s="18" t="s">
        <v>155</v>
      </c>
      <c r="BM342" s="144" t="s">
        <v>413</v>
      </c>
    </row>
    <row r="343" spans="2:65" s="12" customFormat="1" ht="11.25">
      <c r="B343" s="150"/>
      <c r="D343" s="151" t="s">
        <v>159</v>
      </c>
      <c r="E343" s="152" t="s">
        <v>36</v>
      </c>
      <c r="F343" s="153" t="s">
        <v>697</v>
      </c>
      <c r="H343" s="152" t="s">
        <v>36</v>
      </c>
      <c r="I343" s="154"/>
      <c r="L343" s="150"/>
      <c r="M343" s="155"/>
      <c r="T343" s="156"/>
      <c r="AT343" s="152" t="s">
        <v>159</v>
      </c>
      <c r="AU343" s="152" t="s">
        <v>90</v>
      </c>
      <c r="AV343" s="12" t="s">
        <v>23</v>
      </c>
      <c r="AW343" s="12" t="s">
        <v>43</v>
      </c>
      <c r="AX343" s="12" t="s">
        <v>82</v>
      </c>
      <c r="AY343" s="152" t="s">
        <v>148</v>
      </c>
    </row>
    <row r="344" spans="2:65" s="12" customFormat="1" ht="11.25">
      <c r="B344" s="150"/>
      <c r="D344" s="151" t="s">
        <v>159</v>
      </c>
      <c r="E344" s="152" t="s">
        <v>36</v>
      </c>
      <c r="F344" s="153" t="s">
        <v>256</v>
      </c>
      <c r="H344" s="152" t="s">
        <v>36</v>
      </c>
      <c r="I344" s="154"/>
      <c r="L344" s="150"/>
      <c r="M344" s="155"/>
      <c r="T344" s="156"/>
      <c r="AT344" s="152" t="s">
        <v>159</v>
      </c>
      <c r="AU344" s="152" t="s">
        <v>90</v>
      </c>
      <c r="AV344" s="12" t="s">
        <v>23</v>
      </c>
      <c r="AW344" s="12" t="s">
        <v>43</v>
      </c>
      <c r="AX344" s="12" t="s">
        <v>82</v>
      </c>
      <c r="AY344" s="152" t="s">
        <v>148</v>
      </c>
    </row>
    <row r="345" spans="2:65" s="13" customFormat="1" ht="11.25">
      <c r="B345" s="157"/>
      <c r="D345" s="151" t="s">
        <v>159</v>
      </c>
      <c r="E345" s="158" t="s">
        <v>36</v>
      </c>
      <c r="F345" s="159" t="s">
        <v>735</v>
      </c>
      <c r="H345" s="160">
        <v>1.623</v>
      </c>
      <c r="I345" s="161"/>
      <c r="L345" s="157"/>
      <c r="M345" s="162"/>
      <c r="T345" s="163"/>
      <c r="AT345" s="158" t="s">
        <v>159</v>
      </c>
      <c r="AU345" s="158" t="s">
        <v>90</v>
      </c>
      <c r="AV345" s="13" t="s">
        <v>90</v>
      </c>
      <c r="AW345" s="13" t="s">
        <v>43</v>
      </c>
      <c r="AX345" s="13" t="s">
        <v>82</v>
      </c>
      <c r="AY345" s="158" t="s">
        <v>148</v>
      </c>
    </row>
    <row r="346" spans="2:65" s="13" customFormat="1" ht="11.25">
      <c r="B346" s="157"/>
      <c r="D346" s="151" t="s">
        <v>159</v>
      </c>
      <c r="E346" s="158" t="s">
        <v>36</v>
      </c>
      <c r="F346" s="159" t="s">
        <v>736</v>
      </c>
      <c r="H346" s="160">
        <v>1.5369999999999999</v>
      </c>
      <c r="I346" s="161"/>
      <c r="L346" s="157"/>
      <c r="M346" s="162"/>
      <c r="T346" s="163"/>
      <c r="AT346" s="158" t="s">
        <v>159</v>
      </c>
      <c r="AU346" s="158" t="s">
        <v>90</v>
      </c>
      <c r="AV346" s="13" t="s">
        <v>90</v>
      </c>
      <c r="AW346" s="13" t="s">
        <v>43</v>
      </c>
      <c r="AX346" s="13" t="s">
        <v>82</v>
      </c>
      <c r="AY346" s="158" t="s">
        <v>148</v>
      </c>
    </row>
    <row r="347" spans="2:65" s="13" customFormat="1" ht="11.25">
      <c r="B347" s="157"/>
      <c r="D347" s="151" t="s">
        <v>159</v>
      </c>
      <c r="E347" s="158" t="s">
        <v>36</v>
      </c>
      <c r="F347" s="159" t="s">
        <v>737</v>
      </c>
      <c r="H347" s="160">
        <v>0.56999999999999995</v>
      </c>
      <c r="I347" s="161"/>
      <c r="L347" s="157"/>
      <c r="M347" s="162"/>
      <c r="T347" s="163"/>
      <c r="AT347" s="158" t="s">
        <v>159</v>
      </c>
      <c r="AU347" s="158" t="s">
        <v>90</v>
      </c>
      <c r="AV347" s="13" t="s">
        <v>90</v>
      </c>
      <c r="AW347" s="13" t="s">
        <v>43</v>
      </c>
      <c r="AX347" s="13" t="s">
        <v>82</v>
      </c>
      <c r="AY347" s="158" t="s">
        <v>148</v>
      </c>
    </row>
    <row r="348" spans="2:65" s="14" customFormat="1" ht="11.25">
      <c r="B348" s="164"/>
      <c r="D348" s="151" t="s">
        <v>159</v>
      </c>
      <c r="E348" s="165" t="s">
        <v>36</v>
      </c>
      <c r="F348" s="166" t="s">
        <v>167</v>
      </c>
      <c r="H348" s="167">
        <v>3.73</v>
      </c>
      <c r="I348" s="168"/>
      <c r="L348" s="164"/>
      <c r="M348" s="169"/>
      <c r="T348" s="170"/>
      <c r="AT348" s="165" t="s">
        <v>159</v>
      </c>
      <c r="AU348" s="165" t="s">
        <v>90</v>
      </c>
      <c r="AV348" s="14" t="s">
        <v>155</v>
      </c>
      <c r="AW348" s="14" t="s">
        <v>43</v>
      </c>
      <c r="AX348" s="14" t="s">
        <v>23</v>
      </c>
      <c r="AY348" s="165" t="s">
        <v>148</v>
      </c>
    </row>
    <row r="349" spans="2:65" s="1" customFormat="1" ht="24.2" customHeight="1">
      <c r="B349" s="34"/>
      <c r="C349" s="133" t="s">
        <v>410</v>
      </c>
      <c r="D349" s="133" t="s">
        <v>150</v>
      </c>
      <c r="E349" s="134" t="s">
        <v>738</v>
      </c>
      <c r="F349" s="135" t="s">
        <v>739</v>
      </c>
      <c r="G349" s="136" t="s">
        <v>170</v>
      </c>
      <c r="H349" s="137">
        <v>4.1470000000000002</v>
      </c>
      <c r="I349" s="138"/>
      <c r="J349" s="139">
        <f>ROUND(I349*H349,2)</f>
        <v>0</v>
      </c>
      <c r="K349" s="135" t="s">
        <v>36</v>
      </c>
      <c r="L349" s="34"/>
      <c r="M349" s="140" t="s">
        <v>36</v>
      </c>
      <c r="N349" s="141" t="s">
        <v>53</v>
      </c>
      <c r="P349" s="142">
        <f>O349*H349</f>
        <v>0</v>
      </c>
      <c r="Q349" s="142">
        <v>0.50375000000000003</v>
      </c>
      <c r="R349" s="142">
        <f>Q349*H349</f>
        <v>2.0890512500000002</v>
      </c>
      <c r="S349" s="142">
        <v>1.95</v>
      </c>
      <c r="T349" s="143">
        <f>S349*H349</f>
        <v>8.0866500000000006</v>
      </c>
      <c r="AR349" s="144" t="s">
        <v>155</v>
      </c>
      <c r="AT349" s="144" t="s">
        <v>150</v>
      </c>
      <c r="AU349" s="144" t="s">
        <v>90</v>
      </c>
      <c r="AY349" s="18" t="s">
        <v>148</v>
      </c>
      <c r="BE349" s="145">
        <f>IF(N349="základní",J349,0)</f>
        <v>0</v>
      </c>
      <c r="BF349" s="145">
        <f>IF(N349="snížená",J349,0)</f>
        <v>0</v>
      </c>
      <c r="BG349" s="145">
        <f>IF(N349="zákl. přenesená",J349,0)</f>
        <v>0</v>
      </c>
      <c r="BH349" s="145">
        <f>IF(N349="sníž. přenesená",J349,0)</f>
        <v>0</v>
      </c>
      <c r="BI349" s="145">
        <f>IF(N349="nulová",J349,0)</f>
        <v>0</v>
      </c>
      <c r="BJ349" s="18" t="s">
        <v>23</v>
      </c>
      <c r="BK349" s="145">
        <f>ROUND(I349*H349,2)</f>
        <v>0</v>
      </c>
      <c r="BL349" s="18" t="s">
        <v>155</v>
      </c>
      <c r="BM349" s="144" t="s">
        <v>740</v>
      </c>
    </row>
    <row r="350" spans="2:65" s="12" customFormat="1" ht="11.25">
      <c r="B350" s="150"/>
      <c r="D350" s="151" t="s">
        <v>159</v>
      </c>
      <c r="E350" s="152" t="s">
        <v>36</v>
      </c>
      <c r="F350" s="153" t="s">
        <v>697</v>
      </c>
      <c r="H350" s="152" t="s">
        <v>36</v>
      </c>
      <c r="I350" s="154"/>
      <c r="L350" s="150"/>
      <c r="M350" s="155"/>
      <c r="T350" s="156"/>
      <c r="AT350" s="152" t="s">
        <v>159</v>
      </c>
      <c r="AU350" s="152" t="s">
        <v>90</v>
      </c>
      <c r="AV350" s="12" t="s">
        <v>23</v>
      </c>
      <c r="AW350" s="12" t="s">
        <v>43</v>
      </c>
      <c r="AX350" s="12" t="s">
        <v>82</v>
      </c>
      <c r="AY350" s="152" t="s">
        <v>148</v>
      </c>
    </row>
    <row r="351" spans="2:65" s="12" customFormat="1" ht="11.25">
      <c r="B351" s="150"/>
      <c r="D351" s="151" t="s">
        <v>159</v>
      </c>
      <c r="E351" s="152" t="s">
        <v>36</v>
      </c>
      <c r="F351" s="153" t="s">
        <v>294</v>
      </c>
      <c r="H351" s="152" t="s">
        <v>36</v>
      </c>
      <c r="I351" s="154"/>
      <c r="L351" s="150"/>
      <c r="M351" s="155"/>
      <c r="T351" s="156"/>
      <c r="AT351" s="152" t="s">
        <v>159</v>
      </c>
      <c r="AU351" s="152" t="s">
        <v>90</v>
      </c>
      <c r="AV351" s="12" t="s">
        <v>23</v>
      </c>
      <c r="AW351" s="12" t="s">
        <v>43</v>
      </c>
      <c r="AX351" s="12" t="s">
        <v>82</v>
      </c>
      <c r="AY351" s="152" t="s">
        <v>148</v>
      </c>
    </row>
    <row r="352" spans="2:65" s="13" customFormat="1" ht="11.25">
      <c r="B352" s="157"/>
      <c r="D352" s="151" t="s">
        <v>159</v>
      </c>
      <c r="E352" s="158" t="s">
        <v>36</v>
      </c>
      <c r="F352" s="159" t="s">
        <v>741</v>
      </c>
      <c r="H352" s="160">
        <v>2.6749999999999998</v>
      </c>
      <c r="I352" s="161"/>
      <c r="L352" s="157"/>
      <c r="M352" s="162"/>
      <c r="T352" s="163"/>
      <c r="AT352" s="158" t="s">
        <v>159</v>
      </c>
      <c r="AU352" s="158" t="s">
        <v>90</v>
      </c>
      <c r="AV352" s="13" t="s">
        <v>90</v>
      </c>
      <c r="AW352" s="13" t="s">
        <v>43</v>
      </c>
      <c r="AX352" s="13" t="s">
        <v>82</v>
      </c>
      <c r="AY352" s="158" t="s">
        <v>148</v>
      </c>
    </row>
    <row r="353" spans="2:65" s="13" customFormat="1" ht="11.25">
      <c r="B353" s="157"/>
      <c r="D353" s="151" t="s">
        <v>159</v>
      </c>
      <c r="E353" s="158" t="s">
        <v>36</v>
      </c>
      <c r="F353" s="159" t="s">
        <v>742</v>
      </c>
      <c r="H353" s="160">
        <v>1.472</v>
      </c>
      <c r="I353" s="161"/>
      <c r="L353" s="157"/>
      <c r="M353" s="162"/>
      <c r="T353" s="163"/>
      <c r="AT353" s="158" t="s">
        <v>159</v>
      </c>
      <c r="AU353" s="158" t="s">
        <v>90</v>
      </c>
      <c r="AV353" s="13" t="s">
        <v>90</v>
      </c>
      <c r="AW353" s="13" t="s">
        <v>43</v>
      </c>
      <c r="AX353" s="13" t="s">
        <v>82</v>
      </c>
      <c r="AY353" s="158" t="s">
        <v>148</v>
      </c>
    </row>
    <row r="354" spans="2:65" s="14" customFormat="1" ht="11.25">
      <c r="B354" s="164"/>
      <c r="D354" s="151" t="s">
        <v>159</v>
      </c>
      <c r="E354" s="165" t="s">
        <v>36</v>
      </c>
      <c r="F354" s="166" t="s">
        <v>167</v>
      </c>
      <c r="H354" s="167">
        <v>4.1470000000000002</v>
      </c>
      <c r="I354" s="168"/>
      <c r="L354" s="164"/>
      <c r="M354" s="169"/>
      <c r="T354" s="170"/>
      <c r="AT354" s="165" t="s">
        <v>159</v>
      </c>
      <c r="AU354" s="165" t="s">
        <v>90</v>
      </c>
      <c r="AV354" s="14" t="s">
        <v>155</v>
      </c>
      <c r="AW354" s="14" t="s">
        <v>43</v>
      </c>
      <c r="AX354" s="14" t="s">
        <v>23</v>
      </c>
      <c r="AY354" s="165" t="s">
        <v>148</v>
      </c>
    </row>
    <row r="355" spans="2:65" s="1" customFormat="1" ht="16.5" customHeight="1">
      <c r="B355" s="34"/>
      <c r="C355" s="171" t="s">
        <v>416</v>
      </c>
      <c r="D355" s="171" t="s">
        <v>238</v>
      </c>
      <c r="E355" s="172" t="s">
        <v>417</v>
      </c>
      <c r="F355" s="173" t="s">
        <v>418</v>
      </c>
      <c r="G355" s="174" t="s">
        <v>367</v>
      </c>
      <c r="H355" s="175">
        <v>1571.4290000000001</v>
      </c>
      <c r="I355" s="176"/>
      <c r="J355" s="177">
        <f>ROUND(I355*H355,2)</f>
        <v>0</v>
      </c>
      <c r="K355" s="173" t="s">
        <v>154</v>
      </c>
      <c r="L355" s="178"/>
      <c r="M355" s="179" t="s">
        <v>36</v>
      </c>
      <c r="N355" s="180" t="s">
        <v>53</v>
      </c>
      <c r="P355" s="142">
        <f>O355*H355</f>
        <v>0</v>
      </c>
      <c r="Q355" s="142">
        <v>4.1000000000000003E-3</v>
      </c>
      <c r="R355" s="142">
        <f>Q355*H355</f>
        <v>6.4428589000000009</v>
      </c>
      <c r="S355" s="142">
        <v>0</v>
      </c>
      <c r="T355" s="143">
        <f>S355*H355</f>
        <v>0</v>
      </c>
      <c r="AR355" s="144" t="s">
        <v>210</v>
      </c>
      <c r="AT355" s="144" t="s">
        <v>238</v>
      </c>
      <c r="AU355" s="144" t="s">
        <v>90</v>
      </c>
      <c r="AY355" s="18" t="s">
        <v>148</v>
      </c>
      <c r="BE355" s="145">
        <f>IF(N355="základní",J355,0)</f>
        <v>0</v>
      </c>
      <c r="BF355" s="145">
        <f>IF(N355="snížená",J355,0)</f>
        <v>0</v>
      </c>
      <c r="BG355" s="145">
        <f>IF(N355="zákl. přenesená",J355,0)</f>
        <v>0</v>
      </c>
      <c r="BH355" s="145">
        <f>IF(N355="sníž. přenesená",J355,0)</f>
        <v>0</v>
      </c>
      <c r="BI355" s="145">
        <f>IF(N355="nulová",J355,0)</f>
        <v>0</v>
      </c>
      <c r="BJ355" s="18" t="s">
        <v>23</v>
      </c>
      <c r="BK355" s="145">
        <f>ROUND(I355*H355,2)</f>
        <v>0</v>
      </c>
      <c r="BL355" s="18" t="s">
        <v>155</v>
      </c>
      <c r="BM355" s="144" t="s">
        <v>743</v>
      </c>
    </row>
    <row r="356" spans="2:65" s="12" customFormat="1" ht="11.25">
      <c r="B356" s="150"/>
      <c r="D356" s="151" t="s">
        <v>159</v>
      </c>
      <c r="E356" s="152" t="s">
        <v>36</v>
      </c>
      <c r="F356" s="153" t="s">
        <v>744</v>
      </c>
      <c r="H356" s="152" t="s">
        <v>36</v>
      </c>
      <c r="I356" s="154"/>
      <c r="L356" s="150"/>
      <c r="M356" s="155"/>
      <c r="T356" s="156"/>
      <c r="AT356" s="152" t="s">
        <v>159</v>
      </c>
      <c r="AU356" s="152" t="s">
        <v>90</v>
      </c>
      <c r="AV356" s="12" t="s">
        <v>23</v>
      </c>
      <c r="AW356" s="12" t="s">
        <v>43</v>
      </c>
      <c r="AX356" s="12" t="s">
        <v>82</v>
      </c>
      <c r="AY356" s="152" t="s">
        <v>148</v>
      </c>
    </row>
    <row r="357" spans="2:65" s="13" customFormat="1" ht="11.25">
      <c r="B357" s="157"/>
      <c r="D357" s="151" t="s">
        <v>159</v>
      </c>
      <c r="E357" s="158" t="s">
        <v>36</v>
      </c>
      <c r="F357" s="159" t="s">
        <v>745</v>
      </c>
      <c r="H357" s="160">
        <v>1571.4290000000001</v>
      </c>
      <c r="I357" s="161"/>
      <c r="L357" s="157"/>
      <c r="M357" s="162"/>
      <c r="T357" s="163"/>
      <c r="AT357" s="158" t="s">
        <v>159</v>
      </c>
      <c r="AU357" s="158" t="s">
        <v>90</v>
      </c>
      <c r="AV357" s="13" t="s">
        <v>90</v>
      </c>
      <c r="AW357" s="13" t="s">
        <v>43</v>
      </c>
      <c r="AX357" s="13" t="s">
        <v>82</v>
      </c>
      <c r="AY357" s="158" t="s">
        <v>148</v>
      </c>
    </row>
    <row r="358" spans="2:65" s="14" customFormat="1" ht="11.25">
      <c r="B358" s="164"/>
      <c r="D358" s="151" t="s">
        <v>159</v>
      </c>
      <c r="E358" s="165" t="s">
        <v>36</v>
      </c>
      <c r="F358" s="166" t="s">
        <v>167</v>
      </c>
      <c r="H358" s="167">
        <v>1571.4290000000001</v>
      </c>
      <c r="I358" s="168"/>
      <c r="L358" s="164"/>
      <c r="M358" s="169"/>
      <c r="T358" s="170"/>
      <c r="AT358" s="165" t="s">
        <v>159</v>
      </c>
      <c r="AU358" s="165" t="s">
        <v>90</v>
      </c>
      <c r="AV358" s="14" t="s">
        <v>155</v>
      </c>
      <c r="AW358" s="14" t="s">
        <v>43</v>
      </c>
      <c r="AX358" s="14" t="s">
        <v>23</v>
      </c>
      <c r="AY358" s="165" t="s">
        <v>148</v>
      </c>
    </row>
    <row r="359" spans="2:65" s="11" customFormat="1" ht="22.9" customHeight="1">
      <c r="B359" s="121"/>
      <c r="D359" s="122" t="s">
        <v>81</v>
      </c>
      <c r="E359" s="131" t="s">
        <v>432</v>
      </c>
      <c r="F359" s="131" t="s">
        <v>433</v>
      </c>
      <c r="I359" s="124"/>
      <c r="J359" s="132">
        <f>BK359</f>
        <v>0</v>
      </c>
      <c r="L359" s="121"/>
      <c r="M359" s="126"/>
      <c r="P359" s="127">
        <f>SUM(P360:P371)</f>
        <v>0</v>
      </c>
      <c r="R359" s="127">
        <f>SUM(R360:R371)</f>
        <v>0</v>
      </c>
      <c r="T359" s="128">
        <f>SUM(T360:T371)</f>
        <v>0</v>
      </c>
      <c r="AR359" s="122" t="s">
        <v>23</v>
      </c>
      <c r="AT359" s="129" t="s">
        <v>81</v>
      </c>
      <c r="AU359" s="129" t="s">
        <v>23</v>
      </c>
      <c r="AY359" s="122" t="s">
        <v>148</v>
      </c>
      <c r="BK359" s="130">
        <f>SUM(BK360:BK371)</f>
        <v>0</v>
      </c>
    </row>
    <row r="360" spans="2:65" s="1" customFormat="1" ht="24.2" customHeight="1">
      <c r="B360" s="34"/>
      <c r="C360" s="133" t="s">
        <v>421</v>
      </c>
      <c r="D360" s="133" t="s">
        <v>150</v>
      </c>
      <c r="E360" s="134" t="s">
        <v>435</v>
      </c>
      <c r="F360" s="135" t="s">
        <v>436</v>
      </c>
      <c r="G360" s="136" t="s">
        <v>205</v>
      </c>
      <c r="H360" s="137">
        <v>42.972999999999999</v>
      </c>
      <c r="I360" s="138"/>
      <c r="J360" s="139">
        <f>ROUND(I360*H360,2)</f>
        <v>0</v>
      </c>
      <c r="K360" s="135" t="s">
        <v>154</v>
      </c>
      <c r="L360" s="34"/>
      <c r="M360" s="140" t="s">
        <v>36</v>
      </c>
      <c r="N360" s="141" t="s">
        <v>53</v>
      </c>
      <c r="P360" s="142">
        <f>O360*H360</f>
        <v>0</v>
      </c>
      <c r="Q360" s="142">
        <v>0</v>
      </c>
      <c r="R360" s="142">
        <f>Q360*H360</f>
        <v>0</v>
      </c>
      <c r="S360" s="142">
        <v>0</v>
      </c>
      <c r="T360" s="143">
        <f>S360*H360</f>
        <v>0</v>
      </c>
      <c r="AR360" s="144" t="s">
        <v>155</v>
      </c>
      <c r="AT360" s="144" t="s">
        <v>150</v>
      </c>
      <c r="AU360" s="144" t="s">
        <v>90</v>
      </c>
      <c r="AY360" s="18" t="s">
        <v>148</v>
      </c>
      <c r="BE360" s="145">
        <f>IF(N360="základní",J360,0)</f>
        <v>0</v>
      </c>
      <c r="BF360" s="145">
        <f>IF(N360="snížená",J360,0)</f>
        <v>0</v>
      </c>
      <c r="BG360" s="145">
        <f>IF(N360="zákl. přenesená",J360,0)</f>
        <v>0</v>
      </c>
      <c r="BH360" s="145">
        <f>IF(N360="sníž. přenesená",J360,0)</f>
        <v>0</v>
      </c>
      <c r="BI360" s="145">
        <f>IF(N360="nulová",J360,0)</f>
        <v>0</v>
      </c>
      <c r="BJ360" s="18" t="s">
        <v>23</v>
      </c>
      <c r="BK360" s="145">
        <f>ROUND(I360*H360,2)</f>
        <v>0</v>
      </c>
      <c r="BL360" s="18" t="s">
        <v>155</v>
      </c>
      <c r="BM360" s="144" t="s">
        <v>437</v>
      </c>
    </row>
    <row r="361" spans="2:65" s="1" customFormat="1" ht="11.25">
      <c r="B361" s="34"/>
      <c r="D361" s="146" t="s">
        <v>157</v>
      </c>
      <c r="F361" s="147" t="s">
        <v>438</v>
      </c>
      <c r="I361" s="148"/>
      <c r="L361" s="34"/>
      <c r="M361" s="149"/>
      <c r="T361" s="55"/>
      <c r="AT361" s="18" t="s">
        <v>157</v>
      </c>
      <c r="AU361" s="18" t="s">
        <v>90</v>
      </c>
    </row>
    <row r="362" spans="2:65" s="1" customFormat="1" ht="37.9" customHeight="1">
      <c r="B362" s="34"/>
      <c r="C362" s="133" t="s">
        <v>427</v>
      </c>
      <c r="D362" s="133" t="s">
        <v>150</v>
      </c>
      <c r="E362" s="134" t="s">
        <v>440</v>
      </c>
      <c r="F362" s="135" t="s">
        <v>441</v>
      </c>
      <c r="G362" s="136" t="s">
        <v>205</v>
      </c>
      <c r="H362" s="137">
        <v>386.75700000000001</v>
      </c>
      <c r="I362" s="138"/>
      <c r="J362" s="139">
        <f>ROUND(I362*H362,2)</f>
        <v>0</v>
      </c>
      <c r="K362" s="135" t="s">
        <v>154</v>
      </c>
      <c r="L362" s="34"/>
      <c r="M362" s="140" t="s">
        <v>36</v>
      </c>
      <c r="N362" s="141" t="s">
        <v>53</v>
      </c>
      <c r="P362" s="142">
        <f>O362*H362</f>
        <v>0</v>
      </c>
      <c r="Q362" s="142">
        <v>0</v>
      </c>
      <c r="R362" s="142">
        <f>Q362*H362</f>
        <v>0</v>
      </c>
      <c r="S362" s="142">
        <v>0</v>
      </c>
      <c r="T362" s="143">
        <f>S362*H362</f>
        <v>0</v>
      </c>
      <c r="AR362" s="144" t="s">
        <v>155</v>
      </c>
      <c r="AT362" s="144" t="s">
        <v>150</v>
      </c>
      <c r="AU362" s="144" t="s">
        <v>90</v>
      </c>
      <c r="AY362" s="18" t="s">
        <v>148</v>
      </c>
      <c r="BE362" s="145">
        <f>IF(N362="základní",J362,0)</f>
        <v>0</v>
      </c>
      <c r="BF362" s="145">
        <f>IF(N362="snížená",J362,0)</f>
        <v>0</v>
      </c>
      <c r="BG362" s="145">
        <f>IF(N362="zákl. přenesená",J362,0)</f>
        <v>0</v>
      </c>
      <c r="BH362" s="145">
        <f>IF(N362="sníž. přenesená",J362,0)</f>
        <v>0</v>
      </c>
      <c r="BI362" s="145">
        <f>IF(N362="nulová",J362,0)</f>
        <v>0</v>
      </c>
      <c r="BJ362" s="18" t="s">
        <v>23</v>
      </c>
      <c r="BK362" s="145">
        <f>ROUND(I362*H362,2)</f>
        <v>0</v>
      </c>
      <c r="BL362" s="18" t="s">
        <v>155</v>
      </c>
      <c r="BM362" s="144" t="s">
        <v>442</v>
      </c>
    </row>
    <row r="363" spans="2:65" s="1" customFormat="1" ht="11.25">
      <c r="B363" s="34"/>
      <c r="D363" s="146" t="s">
        <v>157</v>
      </c>
      <c r="F363" s="147" t="s">
        <v>443</v>
      </c>
      <c r="I363" s="148"/>
      <c r="L363" s="34"/>
      <c r="M363" s="149"/>
      <c r="T363" s="55"/>
      <c r="AT363" s="18" t="s">
        <v>157</v>
      </c>
      <c r="AU363" s="18" t="s">
        <v>90</v>
      </c>
    </row>
    <row r="364" spans="2:65" s="13" customFormat="1" ht="11.25">
      <c r="B364" s="157"/>
      <c r="D364" s="151" t="s">
        <v>159</v>
      </c>
      <c r="F364" s="159" t="s">
        <v>746</v>
      </c>
      <c r="H364" s="160">
        <v>386.75700000000001</v>
      </c>
      <c r="I364" s="161"/>
      <c r="L364" s="157"/>
      <c r="M364" s="162"/>
      <c r="T364" s="163"/>
      <c r="AT364" s="158" t="s">
        <v>159</v>
      </c>
      <c r="AU364" s="158" t="s">
        <v>90</v>
      </c>
      <c r="AV364" s="13" t="s">
        <v>90</v>
      </c>
      <c r="AW364" s="13" t="s">
        <v>4</v>
      </c>
      <c r="AX364" s="13" t="s">
        <v>23</v>
      </c>
      <c r="AY364" s="158" t="s">
        <v>148</v>
      </c>
    </row>
    <row r="365" spans="2:65" s="1" customFormat="1" ht="21.75" customHeight="1">
      <c r="B365" s="34"/>
      <c r="C365" s="133" t="s">
        <v>434</v>
      </c>
      <c r="D365" s="133" t="s">
        <v>150</v>
      </c>
      <c r="E365" s="134" t="s">
        <v>446</v>
      </c>
      <c r="F365" s="135" t="s">
        <v>447</v>
      </c>
      <c r="G365" s="136" t="s">
        <v>205</v>
      </c>
      <c r="H365" s="137">
        <v>42.972999999999999</v>
      </c>
      <c r="I365" s="138"/>
      <c r="J365" s="139">
        <f>ROUND(I365*H365,2)</f>
        <v>0</v>
      </c>
      <c r="K365" s="135" t="s">
        <v>154</v>
      </c>
      <c r="L365" s="34"/>
      <c r="M365" s="140" t="s">
        <v>36</v>
      </c>
      <c r="N365" s="141" t="s">
        <v>53</v>
      </c>
      <c r="P365" s="142">
        <f>O365*H365</f>
        <v>0</v>
      </c>
      <c r="Q365" s="142">
        <v>0</v>
      </c>
      <c r="R365" s="142">
        <f>Q365*H365</f>
        <v>0</v>
      </c>
      <c r="S365" s="142">
        <v>0</v>
      </c>
      <c r="T365" s="143">
        <f>S365*H365</f>
        <v>0</v>
      </c>
      <c r="AR365" s="144" t="s">
        <v>155</v>
      </c>
      <c r="AT365" s="144" t="s">
        <v>150</v>
      </c>
      <c r="AU365" s="144" t="s">
        <v>90</v>
      </c>
      <c r="AY365" s="18" t="s">
        <v>148</v>
      </c>
      <c r="BE365" s="145">
        <f>IF(N365="základní",J365,0)</f>
        <v>0</v>
      </c>
      <c r="BF365" s="145">
        <f>IF(N365="snížená",J365,0)</f>
        <v>0</v>
      </c>
      <c r="BG365" s="145">
        <f>IF(N365="zákl. přenesená",J365,0)</f>
        <v>0</v>
      </c>
      <c r="BH365" s="145">
        <f>IF(N365="sníž. přenesená",J365,0)</f>
        <v>0</v>
      </c>
      <c r="BI365" s="145">
        <f>IF(N365="nulová",J365,0)</f>
        <v>0</v>
      </c>
      <c r="BJ365" s="18" t="s">
        <v>23</v>
      </c>
      <c r="BK365" s="145">
        <f>ROUND(I365*H365,2)</f>
        <v>0</v>
      </c>
      <c r="BL365" s="18" t="s">
        <v>155</v>
      </c>
      <c r="BM365" s="144" t="s">
        <v>448</v>
      </c>
    </row>
    <row r="366" spans="2:65" s="1" customFormat="1" ht="11.25">
      <c r="B366" s="34"/>
      <c r="D366" s="146" t="s">
        <v>157</v>
      </c>
      <c r="F366" s="147" t="s">
        <v>449</v>
      </c>
      <c r="I366" s="148"/>
      <c r="L366" s="34"/>
      <c r="M366" s="149"/>
      <c r="T366" s="55"/>
      <c r="AT366" s="18" t="s">
        <v>157</v>
      </c>
      <c r="AU366" s="18" t="s">
        <v>90</v>
      </c>
    </row>
    <row r="367" spans="2:65" s="1" customFormat="1" ht="24.2" customHeight="1">
      <c r="B367" s="34"/>
      <c r="C367" s="133" t="s">
        <v>439</v>
      </c>
      <c r="D367" s="133" t="s">
        <v>150</v>
      </c>
      <c r="E367" s="134" t="s">
        <v>451</v>
      </c>
      <c r="F367" s="135" t="s">
        <v>452</v>
      </c>
      <c r="G367" s="136" t="s">
        <v>205</v>
      </c>
      <c r="H367" s="137">
        <v>816.48699999999997</v>
      </c>
      <c r="I367" s="138"/>
      <c r="J367" s="139">
        <f>ROUND(I367*H367,2)</f>
        <v>0</v>
      </c>
      <c r="K367" s="135" t="s">
        <v>154</v>
      </c>
      <c r="L367" s="34"/>
      <c r="M367" s="140" t="s">
        <v>36</v>
      </c>
      <c r="N367" s="141" t="s">
        <v>53</v>
      </c>
      <c r="P367" s="142">
        <f>O367*H367</f>
        <v>0</v>
      </c>
      <c r="Q367" s="142">
        <v>0</v>
      </c>
      <c r="R367" s="142">
        <f>Q367*H367</f>
        <v>0</v>
      </c>
      <c r="S367" s="142">
        <v>0</v>
      </c>
      <c r="T367" s="143">
        <f>S367*H367</f>
        <v>0</v>
      </c>
      <c r="AR367" s="144" t="s">
        <v>155</v>
      </c>
      <c r="AT367" s="144" t="s">
        <v>150</v>
      </c>
      <c r="AU367" s="144" t="s">
        <v>90</v>
      </c>
      <c r="AY367" s="18" t="s">
        <v>148</v>
      </c>
      <c r="BE367" s="145">
        <f>IF(N367="základní",J367,0)</f>
        <v>0</v>
      </c>
      <c r="BF367" s="145">
        <f>IF(N367="snížená",J367,0)</f>
        <v>0</v>
      </c>
      <c r="BG367" s="145">
        <f>IF(N367="zákl. přenesená",J367,0)</f>
        <v>0</v>
      </c>
      <c r="BH367" s="145">
        <f>IF(N367="sníž. přenesená",J367,0)</f>
        <v>0</v>
      </c>
      <c r="BI367" s="145">
        <f>IF(N367="nulová",J367,0)</f>
        <v>0</v>
      </c>
      <c r="BJ367" s="18" t="s">
        <v>23</v>
      </c>
      <c r="BK367" s="145">
        <f>ROUND(I367*H367,2)</f>
        <v>0</v>
      </c>
      <c r="BL367" s="18" t="s">
        <v>155</v>
      </c>
      <c r="BM367" s="144" t="s">
        <v>453</v>
      </c>
    </row>
    <row r="368" spans="2:65" s="1" customFormat="1" ht="11.25">
      <c r="B368" s="34"/>
      <c r="D368" s="146" t="s">
        <v>157</v>
      </c>
      <c r="F368" s="147" t="s">
        <v>454</v>
      </c>
      <c r="I368" s="148"/>
      <c r="L368" s="34"/>
      <c r="M368" s="149"/>
      <c r="T368" s="55"/>
      <c r="AT368" s="18" t="s">
        <v>157</v>
      </c>
      <c r="AU368" s="18" t="s">
        <v>90</v>
      </c>
    </row>
    <row r="369" spans="2:65" s="13" customFormat="1" ht="11.25">
      <c r="B369" s="157"/>
      <c r="D369" s="151" t="s">
        <v>159</v>
      </c>
      <c r="F369" s="159" t="s">
        <v>747</v>
      </c>
      <c r="H369" s="160">
        <v>816.48699999999997</v>
      </c>
      <c r="I369" s="161"/>
      <c r="L369" s="157"/>
      <c r="M369" s="162"/>
      <c r="T369" s="163"/>
      <c r="AT369" s="158" t="s">
        <v>159</v>
      </c>
      <c r="AU369" s="158" t="s">
        <v>90</v>
      </c>
      <c r="AV369" s="13" t="s">
        <v>90</v>
      </c>
      <c r="AW369" s="13" t="s">
        <v>4</v>
      </c>
      <c r="AX369" s="13" t="s">
        <v>23</v>
      </c>
      <c r="AY369" s="158" t="s">
        <v>148</v>
      </c>
    </row>
    <row r="370" spans="2:65" s="1" customFormat="1" ht="24.2" customHeight="1">
      <c r="B370" s="34"/>
      <c r="C370" s="133" t="s">
        <v>445</v>
      </c>
      <c r="D370" s="133" t="s">
        <v>150</v>
      </c>
      <c r="E370" s="134" t="s">
        <v>457</v>
      </c>
      <c r="F370" s="135" t="s">
        <v>458</v>
      </c>
      <c r="G370" s="136" t="s">
        <v>205</v>
      </c>
      <c r="H370" s="137">
        <v>42.972999999999999</v>
      </c>
      <c r="I370" s="138"/>
      <c r="J370" s="139">
        <f>ROUND(I370*H370,2)</f>
        <v>0</v>
      </c>
      <c r="K370" s="135" t="s">
        <v>154</v>
      </c>
      <c r="L370" s="34"/>
      <c r="M370" s="140" t="s">
        <v>36</v>
      </c>
      <c r="N370" s="141" t="s">
        <v>53</v>
      </c>
      <c r="P370" s="142">
        <f>O370*H370</f>
        <v>0</v>
      </c>
      <c r="Q370" s="142">
        <v>0</v>
      </c>
      <c r="R370" s="142">
        <f>Q370*H370</f>
        <v>0</v>
      </c>
      <c r="S370" s="142">
        <v>0</v>
      </c>
      <c r="T370" s="143">
        <f>S370*H370</f>
        <v>0</v>
      </c>
      <c r="AR370" s="144" t="s">
        <v>155</v>
      </c>
      <c r="AT370" s="144" t="s">
        <v>150</v>
      </c>
      <c r="AU370" s="144" t="s">
        <v>90</v>
      </c>
      <c r="AY370" s="18" t="s">
        <v>148</v>
      </c>
      <c r="BE370" s="145">
        <f>IF(N370="základní",J370,0)</f>
        <v>0</v>
      </c>
      <c r="BF370" s="145">
        <f>IF(N370="snížená",J370,0)</f>
        <v>0</v>
      </c>
      <c r="BG370" s="145">
        <f>IF(N370="zákl. přenesená",J370,0)</f>
        <v>0</v>
      </c>
      <c r="BH370" s="145">
        <f>IF(N370="sníž. přenesená",J370,0)</f>
        <v>0</v>
      </c>
      <c r="BI370" s="145">
        <f>IF(N370="nulová",J370,0)</f>
        <v>0</v>
      </c>
      <c r="BJ370" s="18" t="s">
        <v>23</v>
      </c>
      <c r="BK370" s="145">
        <f>ROUND(I370*H370,2)</f>
        <v>0</v>
      </c>
      <c r="BL370" s="18" t="s">
        <v>155</v>
      </c>
      <c r="BM370" s="144" t="s">
        <v>748</v>
      </c>
    </row>
    <row r="371" spans="2:65" s="1" customFormat="1" ht="11.25">
      <c r="B371" s="34"/>
      <c r="D371" s="146" t="s">
        <v>157</v>
      </c>
      <c r="F371" s="147" t="s">
        <v>460</v>
      </c>
      <c r="I371" s="148"/>
      <c r="L371" s="34"/>
      <c r="M371" s="149"/>
      <c r="T371" s="55"/>
      <c r="AT371" s="18" t="s">
        <v>157</v>
      </c>
      <c r="AU371" s="18" t="s">
        <v>90</v>
      </c>
    </row>
    <row r="372" spans="2:65" s="11" customFormat="1" ht="22.9" customHeight="1">
      <c r="B372" s="121"/>
      <c r="D372" s="122" t="s">
        <v>81</v>
      </c>
      <c r="E372" s="131" t="s">
        <v>461</v>
      </c>
      <c r="F372" s="131" t="s">
        <v>462</v>
      </c>
      <c r="I372" s="124"/>
      <c r="J372" s="132">
        <f>BK372</f>
        <v>0</v>
      </c>
      <c r="L372" s="121"/>
      <c r="M372" s="126"/>
      <c r="P372" s="127">
        <f>SUM(P373:P374)</f>
        <v>0</v>
      </c>
      <c r="R372" s="127">
        <f>SUM(R373:R374)</f>
        <v>0</v>
      </c>
      <c r="T372" s="128">
        <f>SUM(T373:T374)</f>
        <v>0</v>
      </c>
      <c r="AR372" s="122" t="s">
        <v>23</v>
      </c>
      <c r="AT372" s="129" t="s">
        <v>81</v>
      </c>
      <c r="AU372" s="129" t="s">
        <v>23</v>
      </c>
      <c r="AY372" s="122" t="s">
        <v>148</v>
      </c>
      <c r="BK372" s="130">
        <f>SUM(BK373:BK374)</f>
        <v>0</v>
      </c>
    </row>
    <row r="373" spans="2:65" s="1" customFormat="1" ht="37.9" customHeight="1">
      <c r="B373" s="34"/>
      <c r="C373" s="133" t="s">
        <v>450</v>
      </c>
      <c r="D373" s="133" t="s">
        <v>150</v>
      </c>
      <c r="E373" s="134" t="s">
        <v>464</v>
      </c>
      <c r="F373" s="135" t="s">
        <v>465</v>
      </c>
      <c r="G373" s="136" t="s">
        <v>205</v>
      </c>
      <c r="H373" s="137">
        <v>40.869999999999997</v>
      </c>
      <c r="I373" s="138"/>
      <c r="J373" s="139">
        <f>ROUND(I373*H373,2)</f>
        <v>0</v>
      </c>
      <c r="K373" s="135" t="s">
        <v>154</v>
      </c>
      <c r="L373" s="34"/>
      <c r="M373" s="140" t="s">
        <v>36</v>
      </c>
      <c r="N373" s="141" t="s">
        <v>53</v>
      </c>
      <c r="P373" s="142">
        <f>O373*H373</f>
        <v>0</v>
      </c>
      <c r="Q373" s="142">
        <v>0</v>
      </c>
      <c r="R373" s="142">
        <f>Q373*H373</f>
        <v>0</v>
      </c>
      <c r="S373" s="142">
        <v>0</v>
      </c>
      <c r="T373" s="143">
        <f>S373*H373</f>
        <v>0</v>
      </c>
      <c r="AR373" s="144" t="s">
        <v>155</v>
      </c>
      <c r="AT373" s="144" t="s">
        <v>150</v>
      </c>
      <c r="AU373" s="144" t="s">
        <v>90</v>
      </c>
      <c r="AY373" s="18" t="s">
        <v>148</v>
      </c>
      <c r="BE373" s="145">
        <f>IF(N373="základní",J373,0)</f>
        <v>0</v>
      </c>
      <c r="BF373" s="145">
        <f>IF(N373="snížená",J373,0)</f>
        <v>0</v>
      </c>
      <c r="BG373" s="145">
        <f>IF(N373="zákl. přenesená",J373,0)</f>
        <v>0</v>
      </c>
      <c r="BH373" s="145">
        <f>IF(N373="sníž. přenesená",J373,0)</f>
        <v>0</v>
      </c>
      <c r="BI373" s="145">
        <f>IF(N373="nulová",J373,0)</f>
        <v>0</v>
      </c>
      <c r="BJ373" s="18" t="s">
        <v>23</v>
      </c>
      <c r="BK373" s="145">
        <f>ROUND(I373*H373,2)</f>
        <v>0</v>
      </c>
      <c r="BL373" s="18" t="s">
        <v>155</v>
      </c>
      <c r="BM373" s="144" t="s">
        <v>466</v>
      </c>
    </row>
    <row r="374" spans="2:65" s="1" customFormat="1" ht="11.25">
      <c r="B374" s="34"/>
      <c r="D374" s="146" t="s">
        <v>157</v>
      </c>
      <c r="F374" s="147" t="s">
        <v>467</v>
      </c>
      <c r="I374" s="148"/>
      <c r="L374" s="34"/>
      <c r="M374" s="149"/>
      <c r="T374" s="55"/>
      <c r="AT374" s="18" t="s">
        <v>157</v>
      </c>
      <c r="AU374" s="18" t="s">
        <v>90</v>
      </c>
    </row>
    <row r="375" spans="2:65" s="11" customFormat="1" ht="25.9" customHeight="1">
      <c r="B375" s="121"/>
      <c r="D375" s="122" t="s">
        <v>81</v>
      </c>
      <c r="E375" s="123" t="s">
        <v>468</v>
      </c>
      <c r="F375" s="123" t="s">
        <v>469</v>
      </c>
      <c r="I375" s="124"/>
      <c r="J375" s="125">
        <f>BK375</f>
        <v>0</v>
      </c>
      <c r="L375" s="121"/>
      <c r="M375" s="126"/>
      <c r="P375" s="127">
        <f>P376+P386+P398</f>
        <v>0</v>
      </c>
      <c r="R375" s="127">
        <f>R376+R386+R398</f>
        <v>0.31576744000000007</v>
      </c>
      <c r="T375" s="128">
        <f>T376+T386+T398</f>
        <v>0</v>
      </c>
      <c r="AR375" s="122" t="s">
        <v>90</v>
      </c>
      <c r="AT375" s="129" t="s">
        <v>81</v>
      </c>
      <c r="AU375" s="129" t="s">
        <v>82</v>
      </c>
      <c r="AY375" s="122" t="s">
        <v>148</v>
      </c>
      <c r="BK375" s="130">
        <f>BK376+BK386+BK398</f>
        <v>0</v>
      </c>
    </row>
    <row r="376" spans="2:65" s="11" customFormat="1" ht="22.9" customHeight="1">
      <c r="B376" s="121"/>
      <c r="D376" s="122" t="s">
        <v>81</v>
      </c>
      <c r="E376" s="131" t="s">
        <v>470</v>
      </c>
      <c r="F376" s="131" t="s">
        <v>471</v>
      </c>
      <c r="I376" s="124"/>
      <c r="J376" s="132">
        <f>BK376</f>
        <v>0</v>
      </c>
      <c r="L376" s="121"/>
      <c r="M376" s="126"/>
      <c r="P376" s="127">
        <f>SUM(P377:P385)</f>
        <v>0</v>
      </c>
      <c r="R376" s="127">
        <f>SUM(R377:R385)</f>
        <v>3.6885600000000004E-2</v>
      </c>
      <c r="T376" s="128">
        <f>SUM(T377:T385)</f>
        <v>0</v>
      </c>
      <c r="AR376" s="122" t="s">
        <v>90</v>
      </c>
      <c r="AT376" s="129" t="s">
        <v>81</v>
      </c>
      <c r="AU376" s="129" t="s">
        <v>23</v>
      </c>
      <c r="AY376" s="122" t="s">
        <v>148</v>
      </c>
      <c r="BK376" s="130">
        <f>SUM(BK377:BK385)</f>
        <v>0</v>
      </c>
    </row>
    <row r="377" spans="2:65" s="1" customFormat="1" ht="24.2" customHeight="1">
      <c r="B377" s="34"/>
      <c r="C377" s="133" t="s">
        <v>456</v>
      </c>
      <c r="D377" s="133" t="s">
        <v>150</v>
      </c>
      <c r="E377" s="134" t="s">
        <v>473</v>
      </c>
      <c r="F377" s="135" t="s">
        <v>474</v>
      </c>
      <c r="G377" s="136" t="s">
        <v>153</v>
      </c>
      <c r="H377" s="137">
        <v>46.106999999999999</v>
      </c>
      <c r="I377" s="138"/>
      <c r="J377" s="139">
        <f>ROUND(I377*H377,2)</f>
        <v>0</v>
      </c>
      <c r="K377" s="135" t="s">
        <v>154</v>
      </c>
      <c r="L377" s="34"/>
      <c r="M377" s="140" t="s">
        <v>36</v>
      </c>
      <c r="N377" s="141" t="s">
        <v>53</v>
      </c>
      <c r="P377" s="142">
        <f>O377*H377</f>
        <v>0</v>
      </c>
      <c r="Q377" s="142">
        <v>8.0000000000000004E-4</v>
      </c>
      <c r="R377" s="142">
        <f>Q377*H377</f>
        <v>3.6885600000000004E-2</v>
      </c>
      <c r="S377" s="142">
        <v>0</v>
      </c>
      <c r="T377" s="143">
        <f>S377*H377</f>
        <v>0</v>
      </c>
      <c r="AR377" s="144" t="s">
        <v>265</v>
      </c>
      <c r="AT377" s="144" t="s">
        <v>150</v>
      </c>
      <c r="AU377" s="144" t="s">
        <v>90</v>
      </c>
      <c r="AY377" s="18" t="s">
        <v>148</v>
      </c>
      <c r="BE377" s="145">
        <f>IF(N377="základní",J377,0)</f>
        <v>0</v>
      </c>
      <c r="BF377" s="145">
        <f>IF(N377="snížená",J377,0)</f>
        <v>0</v>
      </c>
      <c r="BG377" s="145">
        <f>IF(N377="zákl. přenesená",J377,0)</f>
        <v>0</v>
      </c>
      <c r="BH377" s="145">
        <f>IF(N377="sníž. přenesená",J377,0)</f>
        <v>0</v>
      </c>
      <c r="BI377" s="145">
        <f>IF(N377="nulová",J377,0)</f>
        <v>0</v>
      </c>
      <c r="BJ377" s="18" t="s">
        <v>23</v>
      </c>
      <c r="BK377" s="145">
        <f>ROUND(I377*H377,2)</f>
        <v>0</v>
      </c>
      <c r="BL377" s="18" t="s">
        <v>265</v>
      </c>
      <c r="BM377" s="144" t="s">
        <v>749</v>
      </c>
    </row>
    <row r="378" spans="2:65" s="1" customFormat="1" ht="11.25">
      <c r="B378" s="34"/>
      <c r="D378" s="146" t="s">
        <v>157</v>
      </c>
      <c r="F378" s="147" t="s">
        <v>476</v>
      </c>
      <c r="I378" s="148"/>
      <c r="L378" s="34"/>
      <c r="M378" s="149"/>
      <c r="T378" s="55"/>
      <c r="AT378" s="18" t="s">
        <v>157</v>
      </c>
      <c r="AU378" s="18" t="s">
        <v>90</v>
      </c>
    </row>
    <row r="379" spans="2:65" s="12" customFormat="1" ht="11.25">
      <c r="B379" s="150"/>
      <c r="D379" s="151" t="s">
        <v>159</v>
      </c>
      <c r="E379" s="152" t="s">
        <v>36</v>
      </c>
      <c r="F379" s="153" t="s">
        <v>629</v>
      </c>
      <c r="H379" s="152" t="s">
        <v>36</v>
      </c>
      <c r="I379" s="154"/>
      <c r="L379" s="150"/>
      <c r="M379" s="155"/>
      <c r="T379" s="156"/>
      <c r="AT379" s="152" t="s">
        <v>159</v>
      </c>
      <c r="AU379" s="152" t="s">
        <v>90</v>
      </c>
      <c r="AV379" s="12" t="s">
        <v>23</v>
      </c>
      <c r="AW379" s="12" t="s">
        <v>43</v>
      </c>
      <c r="AX379" s="12" t="s">
        <v>82</v>
      </c>
      <c r="AY379" s="152" t="s">
        <v>148</v>
      </c>
    </row>
    <row r="380" spans="2:65" s="12" customFormat="1" ht="11.25">
      <c r="B380" s="150"/>
      <c r="D380" s="151" t="s">
        <v>159</v>
      </c>
      <c r="E380" s="152" t="s">
        <v>36</v>
      </c>
      <c r="F380" s="153" t="s">
        <v>161</v>
      </c>
      <c r="H380" s="152" t="s">
        <v>36</v>
      </c>
      <c r="I380" s="154"/>
      <c r="L380" s="150"/>
      <c r="M380" s="155"/>
      <c r="T380" s="156"/>
      <c r="AT380" s="152" t="s">
        <v>159</v>
      </c>
      <c r="AU380" s="152" t="s">
        <v>90</v>
      </c>
      <c r="AV380" s="12" t="s">
        <v>23</v>
      </c>
      <c r="AW380" s="12" t="s">
        <v>43</v>
      </c>
      <c r="AX380" s="12" t="s">
        <v>82</v>
      </c>
      <c r="AY380" s="152" t="s">
        <v>148</v>
      </c>
    </row>
    <row r="381" spans="2:65" s="13" customFormat="1" ht="22.5">
      <c r="B381" s="157"/>
      <c r="D381" s="151" t="s">
        <v>159</v>
      </c>
      <c r="E381" s="158" t="s">
        <v>36</v>
      </c>
      <c r="F381" s="159" t="s">
        <v>750</v>
      </c>
      <c r="H381" s="160">
        <v>39.067999999999998</v>
      </c>
      <c r="I381" s="161"/>
      <c r="L381" s="157"/>
      <c r="M381" s="162"/>
      <c r="T381" s="163"/>
      <c r="AT381" s="158" t="s">
        <v>159</v>
      </c>
      <c r="AU381" s="158" t="s">
        <v>90</v>
      </c>
      <c r="AV381" s="13" t="s">
        <v>90</v>
      </c>
      <c r="AW381" s="13" t="s">
        <v>43</v>
      </c>
      <c r="AX381" s="13" t="s">
        <v>82</v>
      </c>
      <c r="AY381" s="158" t="s">
        <v>148</v>
      </c>
    </row>
    <row r="382" spans="2:65" s="13" customFormat="1" ht="11.25">
      <c r="B382" s="157"/>
      <c r="D382" s="151" t="s">
        <v>159</v>
      </c>
      <c r="E382" s="158" t="s">
        <v>36</v>
      </c>
      <c r="F382" s="159" t="s">
        <v>751</v>
      </c>
      <c r="H382" s="160">
        <v>7.0389999999999997</v>
      </c>
      <c r="I382" s="161"/>
      <c r="L382" s="157"/>
      <c r="M382" s="162"/>
      <c r="T382" s="163"/>
      <c r="AT382" s="158" t="s">
        <v>159</v>
      </c>
      <c r="AU382" s="158" t="s">
        <v>90</v>
      </c>
      <c r="AV382" s="13" t="s">
        <v>90</v>
      </c>
      <c r="AW382" s="13" t="s">
        <v>43</v>
      </c>
      <c r="AX382" s="13" t="s">
        <v>82</v>
      </c>
      <c r="AY382" s="158" t="s">
        <v>148</v>
      </c>
    </row>
    <row r="383" spans="2:65" s="14" customFormat="1" ht="11.25">
      <c r="B383" s="164"/>
      <c r="D383" s="151" t="s">
        <v>159</v>
      </c>
      <c r="E383" s="165" t="s">
        <v>36</v>
      </c>
      <c r="F383" s="166" t="s">
        <v>167</v>
      </c>
      <c r="H383" s="167">
        <v>46.106999999999999</v>
      </c>
      <c r="I383" s="168"/>
      <c r="L383" s="164"/>
      <c r="M383" s="169"/>
      <c r="T383" s="170"/>
      <c r="AT383" s="165" t="s">
        <v>159</v>
      </c>
      <c r="AU383" s="165" t="s">
        <v>90</v>
      </c>
      <c r="AV383" s="14" t="s">
        <v>155</v>
      </c>
      <c r="AW383" s="14" t="s">
        <v>43</v>
      </c>
      <c r="AX383" s="14" t="s">
        <v>23</v>
      </c>
      <c r="AY383" s="165" t="s">
        <v>148</v>
      </c>
    </row>
    <row r="384" spans="2:65" s="1" customFormat="1" ht="24.2" customHeight="1">
      <c r="B384" s="34"/>
      <c r="C384" s="133" t="s">
        <v>463</v>
      </c>
      <c r="D384" s="133" t="s">
        <v>150</v>
      </c>
      <c r="E384" s="134" t="s">
        <v>479</v>
      </c>
      <c r="F384" s="135" t="s">
        <v>480</v>
      </c>
      <c r="G384" s="136" t="s">
        <v>205</v>
      </c>
      <c r="H384" s="137">
        <v>3.6999999999999998E-2</v>
      </c>
      <c r="I384" s="138"/>
      <c r="J384" s="139">
        <f>ROUND(I384*H384,2)</f>
        <v>0</v>
      </c>
      <c r="K384" s="135" t="s">
        <v>154</v>
      </c>
      <c r="L384" s="34"/>
      <c r="M384" s="140" t="s">
        <v>36</v>
      </c>
      <c r="N384" s="141" t="s">
        <v>53</v>
      </c>
      <c r="P384" s="142">
        <f>O384*H384</f>
        <v>0</v>
      </c>
      <c r="Q384" s="142">
        <v>0</v>
      </c>
      <c r="R384" s="142">
        <f>Q384*H384</f>
        <v>0</v>
      </c>
      <c r="S384" s="142">
        <v>0</v>
      </c>
      <c r="T384" s="143">
        <f>S384*H384</f>
        <v>0</v>
      </c>
      <c r="AR384" s="144" t="s">
        <v>265</v>
      </c>
      <c r="AT384" s="144" t="s">
        <v>150</v>
      </c>
      <c r="AU384" s="144" t="s">
        <v>90</v>
      </c>
      <c r="AY384" s="18" t="s">
        <v>148</v>
      </c>
      <c r="BE384" s="145">
        <f>IF(N384="základní",J384,0)</f>
        <v>0</v>
      </c>
      <c r="BF384" s="145">
        <f>IF(N384="snížená",J384,0)</f>
        <v>0</v>
      </c>
      <c r="BG384" s="145">
        <f>IF(N384="zákl. přenesená",J384,0)</f>
        <v>0</v>
      </c>
      <c r="BH384" s="145">
        <f>IF(N384="sníž. přenesená",J384,0)</f>
        <v>0</v>
      </c>
      <c r="BI384" s="145">
        <f>IF(N384="nulová",J384,0)</f>
        <v>0</v>
      </c>
      <c r="BJ384" s="18" t="s">
        <v>23</v>
      </c>
      <c r="BK384" s="145">
        <f>ROUND(I384*H384,2)</f>
        <v>0</v>
      </c>
      <c r="BL384" s="18" t="s">
        <v>265</v>
      </c>
      <c r="BM384" s="144" t="s">
        <v>752</v>
      </c>
    </row>
    <row r="385" spans="2:65" s="1" customFormat="1" ht="11.25">
      <c r="B385" s="34"/>
      <c r="D385" s="146" t="s">
        <v>157</v>
      </c>
      <c r="F385" s="147" t="s">
        <v>482</v>
      </c>
      <c r="I385" s="148"/>
      <c r="L385" s="34"/>
      <c r="M385" s="149"/>
      <c r="T385" s="55"/>
      <c r="AT385" s="18" t="s">
        <v>157</v>
      </c>
      <c r="AU385" s="18" t="s">
        <v>90</v>
      </c>
    </row>
    <row r="386" spans="2:65" s="11" customFormat="1" ht="22.9" customHeight="1">
      <c r="B386" s="121"/>
      <c r="D386" s="122" t="s">
        <v>81</v>
      </c>
      <c r="E386" s="131" t="s">
        <v>753</v>
      </c>
      <c r="F386" s="131" t="s">
        <v>754</v>
      </c>
      <c r="I386" s="124"/>
      <c r="J386" s="132">
        <f>BK386</f>
        <v>0</v>
      </c>
      <c r="L386" s="121"/>
      <c r="M386" s="126"/>
      <c r="P386" s="127">
        <f>SUM(P387:P397)</f>
        <v>0</v>
      </c>
      <c r="R386" s="127">
        <f>SUM(R387:R397)</f>
        <v>5.9999999999999993E-3</v>
      </c>
      <c r="T386" s="128">
        <f>SUM(T387:T397)</f>
        <v>0</v>
      </c>
      <c r="AR386" s="122" t="s">
        <v>90</v>
      </c>
      <c r="AT386" s="129" t="s">
        <v>81</v>
      </c>
      <c r="AU386" s="129" t="s">
        <v>23</v>
      </c>
      <c r="AY386" s="122" t="s">
        <v>148</v>
      </c>
      <c r="BK386" s="130">
        <f>SUM(BK387:BK397)</f>
        <v>0</v>
      </c>
    </row>
    <row r="387" spans="2:65" s="1" customFormat="1" ht="24.2" customHeight="1">
      <c r="B387" s="34"/>
      <c r="C387" s="133" t="s">
        <v>472</v>
      </c>
      <c r="D387" s="133" t="s">
        <v>150</v>
      </c>
      <c r="E387" s="134" t="s">
        <v>755</v>
      </c>
      <c r="F387" s="135" t="s">
        <v>756</v>
      </c>
      <c r="G387" s="136" t="s">
        <v>725</v>
      </c>
      <c r="H387" s="137">
        <v>16</v>
      </c>
      <c r="I387" s="138"/>
      <c r="J387" s="139">
        <f>ROUND(I387*H387,2)</f>
        <v>0</v>
      </c>
      <c r="K387" s="135" t="s">
        <v>36</v>
      </c>
      <c r="L387" s="34"/>
      <c r="M387" s="140" t="s">
        <v>36</v>
      </c>
      <c r="N387" s="141" t="s">
        <v>53</v>
      </c>
      <c r="P387" s="142">
        <f>O387*H387</f>
        <v>0</v>
      </c>
      <c r="Q387" s="142">
        <v>2.9999999999999997E-4</v>
      </c>
      <c r="R387" s="142">
        <f>Q387*H387</f>
        <v>4.7999999999999996E-3</v>
      </c>
      <c r="S387" s="142">
        <v>0</v>
      </c>
      <c r="T387" s="143">
        <f>S387*H387</f>
        <v>0</v>
      </c>
      <c r="AR387" s="144" t="s">
        <v>265</v>
      </c>
      <c r="AT387" s="144" t="s">
        <v>150</v>
      </c>
      <c r="AU387" s="144" t="s">
        <v>90</v>
      </c>
      <c r="AY387" s="18" t="s">
        <v>148</v>
      </c>
      <c r="BE387" s="145">
        <f>IF(N387="základní",J387,0)</f>
        <v>0</v>
      </c>
      <c r="BF387" s="145">
        <f>IF(N387="snížená",J387,0)</f>
        <v>0</v>
      </c>
      <c r="BG387" s="145">
        <f>IF(N387="zákl. přenesená",J387,0)</f>
        <v>0</v>
      </c>
      <c r="BH387" s="145">
        <f>IF(N387="sníž. přenesená",J387,0)</f>
        <v>0</v>
      </c>
      <c r="BI387" s="145">
        <f>IF(N387="nulová",J387,0)</f>
        <v>0</v>
      </c>
      <c r="BJ387" s="18" t="s">
        <v>23</v>
      </c>
      <c r="BK387" s="145">
        <f>ROUND(I387*H387,2)</f>
        <v>0</v>
      </c>
      <c r="BL387" s="18" t="s">
        <v>265</v>
      </c>
      <c r="BM387" s="144" t="s">
        <v>757</v>
      </c>
    </row>
    <row r="388" spans="2:65" s="12" customFormat="1" ht="11.25">
      <c r="B388" s="150"/>
      <c r="D388" s="151" t="s">
        <v>159</v>
      </c>
      <c r="E388" s="152" t="s">
        <v>36</v>
      </c>
      <c r="F388" s="153" t="s">
        <v>758</v>
      </c>
      <c r="H388" s="152" t="s">
        <v>36</v>
      </c>
      <c r="I388" s="154"/>
      <c r="L388" s="150"/>
      <c r="M388" s="155"/>
      <c r="T388" s="156"/>
      <c r="AT388" s="152" t="s">
        <v>159</v>
      </c>
      <c r="AU388" s="152" t="s">
        <v>90</v>
      </c>
      <c r="AV388" s="12" t="s">
        <v>23</v>
      </c>
      <c r="AW388" s="12" t="s">
        <v>43</v>
      </c>
      <c r="AX388" s="12" t="s">
        <v>82</v>
      </c>
      <c r="AY388" s="152" t="s">
        <v>148</v>
      </c>
    </row>
    <row r="389" spans="2:65" s="13" customFormat="1" ht="11.25">
      <c r="B389" s="157"/>
      <c r="D389" s="151" t="s">
        <v>159</v>
      </c>
      <c r="E389" s="158" t="s">
        <v>36</v>
      </c>
      <c r="F389" s="159" t="s">
        <v>265</v>
      </c>
      <c r="H389" s="160">
        <v>16</v>
      </c>
      <c r="I389" s="161"/>
      <c r="L389" s="157"/>
      <c r="M389" s="162"/>
      <c r="T389" s="163"/>
      <c r="AT389" s="158" t="s">
        <v>159</v>
      </c>
      <c r="AU389" s="158" t="s">
        <v>90</v>
      </c>
      <c r="AV389" s="13" t="s">
        <v>90</v>
      </c>
      <c r="AW389" s="13" t="s">
        <v>43</v>
      </c>
      <c r="AX389" s="13" t="s">
        <v>23</v>
      </c>
      <c r="AY389" s="158" t="s">
        <v>148</v>
      </c>
    </row>
    <row r="390" spans="2:65" s="1" customFormat="1" ht="33" customHeight="1">
      <c r="B390" s="34"/>
      <c r="C390" s="133" t="s">
        <v>478</v>
      </c>
      <c r="D390" s="133" t="s">
        <v>150</v>
      </c>
      <c r="E390" s="134" t="s">
        <v>759</v>
      </c>
      <c r="F390" s="135" t="s">
        <v>760</v>
      </c>
      <c r="G390" s="136" t="s">
        <v>725</v>
      </c>
      <c r="H390" s="137">
        <v>1</v>
      </c>
      <c r="I390" s="138"/>
      <c r="J390" s="139">
        <f>ROUND(I390*H390,2)</f>
        <v>0</v>
      </c>
      <c r="K390" s="135" t="s">
        <v>36</v>
      </c>
      <c r="L390" s="34"/>
      <c r="M390" s="140" t="s">
        <v>36</v>
      </c>
      <c r="N390" s="141" t="s">
        <v>53</v>
      </c>
      <c r="P390" s="142">
        <f>O390*H390</f>
        <v>0</v>
      </c>
      <c r="Q390" s="142">
        <v>2.9999999999999997E-4</v>
      </c>
      <c r="R390" s="142">
        <f>Q390*H390</f>
        <v>2.9999999999999997E-4</v>
      </c>
      <c r="S390" s="142">
        <v>0</v>
      </c>
      <c r="T390" s="143">
        <f>S390*H390</f>
        <v>0</v>
      </c>
      <c r="AR390" s="144" t="s">
        <v>265</v>
      </c>
      <c r="AT390" s="144" t="s">
        <v>150</v>
      </c>
      <c r="AU390" s="144" t="s">
        <v>90</v>
      </c>
      <c r="AY390" s="18" t="s">
        <v>148</v>
      </c>
      <c r="BE390" s="145">
        <f>IF(N390="základní",J390,0)</f>
        <v>0</v>
      </c>
      <c r="BF390" s="145">
        <f>IF(N390="snížená",J390,0)</f>
        <v>0</v>
      </c>
      <c r="BG390" s="145">
        <f>IF(N390="zákl. přenesená",J390,0)</f>
        <v>0</v>
      </c>
      <c r="BH390" s="145">
        <f>IF(N390="sníž. přenesená",J390,0)</f>
        <v>0</v>
      </c>
      <c r="BI390" s="145">
        <f>IF(N390="nulová",J390,0)</f>
        <v>0</v>
      </c>
      <c r="BJ390" s="18" t="s">
        <v>23</v>
      </c>
      <c r="BK390" s="145">
        <f>ROUND(I390*H390,2)</f>
        <v>0</v>
      </c>
      <c r="BL390" s="18" t="s">
        <v>265</v>
      </c>
      <c r="BM390" s="144" t="s">
        <v>761</v>
      </c>
    </row>
    <row r="391" spans="2:65" s="12" customFormat="1" ht="11.25">
      <c r="B391" s="150"/>
      <c r="D391" s="151" t="s">
        <v>159</v>
      </c>
      <c r="E391" s="152" t="s">
        <v>36</v>
      </c>
      <c r="F391" s="153" t="s">
        <v>762</v>
      </c>
      <c r="H391" s="152" t="s">
        <v>36</v>
      </c>
      <c r="I391" s="154"/>
      <c r="L391" s="150"/>
      <c r="M391" s="155"/>
      <c r="T391" s="156"/>
      <c r="AT391" s="152" t="s">
        <v>159</v>
      </c>
      <c r="AU391" s="152" t="s">
        <v>90</v>
      </c>
      <c r="AV391" s="12" t="s">
        <v>23</v>
      </c>
      <c r="AW391" s="12" t="s">
        <v>43</v>
      </c>
      <c r="AX391" s="12" t="s">
        <v>82</v>
      </c>
      <c r="AY391" s="152" t="s">
        <v>148</v>
      </c>
    </row>
    <row r="392" spans="2:65" s="13" customFormat="1" ht="11.25">
      <c r="B392" s="157"/>
      <c r="D392" s="151" t="s">
        <v>159</v>
      </c>
      <c r="E392" s="158" t="s">
        <v>36</v>
      </c>
      <c r="F392" s="159" t="s">
        <v>23</v>
      </c>
      <c r="H392" s="160">
        <v>1</v>
      </c>
      <c r="I392" s="161"/>
      <c r="L392" s="157"/>
      <c r="M392" s="162"/>
      <c r="T392" s="163"/>
      <c r="AT392" s="158" t="s">
        <v>159</v>
      </c>
      <c r="AU392" s="158" t="s">
        <v>90</v>
      </c>
      <c r="AV392" s="13" t="s">
        <v>90</v>
      </c>
      <c r="AW392" s="13" t="s">
        <v>43</v>
      </c>
      <c r="AX392" s="13" t="s">
        <v>23</v>
      </c>
      <c r="AY392" s="158" t="s">
        <v>148</v>
      </c>
    </row>
    <row r="393" spans="2:65" s="1" customFormat="1" ht="33" customHeight="1">
      <c r="B393" s="34"/>
      <c r="C393" s="133" t="s">
        <v>485</v>
      </c>
      <c r="D393" s="133" t="s">
        <v>150</v>
      </c>
      <c r="E393" s="134" t="s">
        <v>763</v>
      </c>
      <c r="F393" s="135" t="s">
        <v>764</v>
      </c>
      <c r="G393" s="136" t="s">
        <v>725</v>
      </c>
      <c r="H393" s="137">
        <v>3</v>
      </c>
      <c r="I393" s="138"/>
      <c r="J393" s="139">
        <f>ROUND(I393*H393,2)</f>
        <v>0</v>
      </c>
      <c r="K393" s="135" t="s">
        <v>36</v>
      </c>
      <c r="L393" s="34"/>
      <c r="M393" s="140" t="s">
        <v>36</v>
      </c>
      <c r="N393" s="141" t="s">
        <v>53</v>
      </c>
      <c r="P393" s="142">
        <f>O393*H393</f>
        <v>0</v>
      </c>
      <c r="Q393" s="142">
        <v>2.9999999999999997E-4</v>
      </c>
      <c r="R393" s="142">
        <f>Q393*H393</f>
        <v>8.9999999999999998E-4</v>
      </c>
      <c r="S393" s="142">
        <v>0</v>
      </c>
      <c r="T393" s="143">
        <f>S393*H393</f>
        <v>0</v>
      </c>
      <c r="AR393" s="144" t="s">
        <v>265</v>
      </c>
      <c r="AT393" s="144" t="s">
        <v>150</v>
      </c>
      <c r="AU393" s="144" t="s">
        <v>90</v>
      </c>
      <c r="AY393" s="18" t="s">
        <v>148</v>
      </c>
      <c r="BE393" s="145">
        <f>IF(N393="základní",J393,0)</f>
        <v>0</v>
      </c>
      <c r="BF393" s="145">
        <f>IF(N393="snížená",J393,0)</f>
        <v>0</v>
      </c>
      <c r="BG393" s="145">
        <f>IF(N393="zákl. přenesená",J393,0)</f>
        <v>0</v>
      </c>
      <c r="BH393" s="145">
        <f>IF(N393="sníž. přenesená",J393,0)</f>
        <v>0</v>
      </c>
      <c r="BI393" s="145">
        <f>IF(N393="nulová",J393,0)</f>
        <v>0</v>
      </c>
      <c r="BJ393" s="18" t="s">
        <v>23</v>
      </c>
      <c r="BK393" s="145">
        <f>ROUND(I393*H393,2)</f>
        <v>0</v>
      </c>
      <c r="BL393" s="18" t="s">
        <v>265</v>
      </c>
      <c r="BM393" s="144" t="s">
        <v>765</v>
      </c>
    </row>
    <row r="394" spans="2:65" s="12" customFormat="1" ht="11.25">
      <c r="B394" s="150"/>
      <c r="D394" s="151" t="s">
        <v>159</v>
      </c>
      <c r="E394" s="152" t="s">
        <v>36</v>
      </c>
      <c r="F394" s="153" t="s">
        <v>766</v>
      </c>
      <c r="H394" s="152" t="s">
        <v>36</v>
      </c>
      <c r="I394" s="154"/>
      <c r="L394" s="150"/>
      <c r="M394" s="155"/>
      <c r="T394" s="156"/>
      <c r="AT394" s="152" t="s">
        <v>159</v>
      </c>
      <c r="AU394" s="152" t="s">
        <v>90</v>
      </c>
      <c r="AV394" s="12" t="s">
        <v>23</v>
      </c>
      <c r="AW394" s="12" t="s">
        <v>43</v>
      </c>
      <c r="AX394" s="12" t="s">
        <v>82</v>
      </c>
      <c r="AY394" s="152" t="s">
        <v>148</v>
      </c>
    </row>
    <row r="395" spans="2:65" s="13" customFormat="1" ht="11.25">
      <c r="B395" s="157"/>
      <c r="D395" s="151" t="s">
        <v>159</v>
      </c>
      <c r="E395" s="158" t="s">
        <v>36</v>
      </c>
      <c r="F395" s="159" t="s">
        <v>175</v>
      </c>
      <c r="H395" s="160">
        <v>3</v>
      </c>
      <c r="I395" s="161"/>
      <c r="L395" s="157"/>
      <c r="M395" s="162"/>
      <c r="T395" s="163"/>
      <c r="AT395" s="158" t="s">
        <v>159</v>
      </c>
      <c r="AU395" s="158" t="s">
        <v>90</v>
      </c>
      <c r="AV395" s="13" t="s">
        <v>90</v>
      </c>
      <c r="AW395" s="13" t="s">
        <v>43</v>
      </c>
      <c r="AX395" s="13" t="s">
        <v>23</v>
      </c>
      <c r="AY395" s="158" t="s">
        <v>148</v>
      </c>
    </row>
    <row r="396" spans="2:65" s="1" customFormat="1" ht="33" customHeight="1">
      <c r="B396" s="34"/>
      <c r="C396" s="133" t="s">
        <v>494</v>
      </c>
      <c r="D396" s="133" t="s">
        <v>150</v>
      </c>
      <c r="E396" s="134" t="s">
        <v>767</v>
      </c>
      <c r="F396" s="135" t="s">
        <v>768</v>
      </c>
      <c r="G396" s="136" t="s">
        <v>205</v>
      </c>
      <c r="H396" s="137">
        <v>6.0000000000000001E-3</v>
      </c>
      <c r="I396" s="138"/>
      <c r="J396" s="139">
        <f>ROUND(I396*H396,2)</f>
        <v>0</v>
      </c>
      <c r="K396" s="135" t="s">
        <v>154</v>
      </c>
      <c r="L396" s="34"/>
      <c r="M396" s="140" t="s">
        <v>36</v>
      </c>
      <c r="N396" s="141" t="s">
        <v>53</v>
      </c>
      <c r="P396" s="142">
        <f>O396*H396</f>
        <v>0</v>
      </c>
      <c r="Q396" s="142">
        <v>0</v>
      </c>
      <c r="R396" s="142">
        <f>Q396*H396</f>
        <v>0</v>
      </c>
      <c r="S396" s="142">
        <v>0</v>
      </c>
      <c r="T396" s="143">
        <f>S396*H396</f>
        <v>0</v>
      </c>
      <c r="AR396" s="144" t="s">
        <v>265</v>
      </c>
      <c r="AT396" s="144" t="s">
        <v>150</v>
      </c>
      <c r="AU396" s="144" t="s">
        <v>90</v>
      </c>
      <c r="AY396" s="18" t="s">
        <v>148</v>
      </c>
      <c r="BE396" s="145">
        <f>IF(N396="základní",J396,0)</f>
        <v>0</v>
      </c>
      <c r="BF396" s="145">
        <f>IF(N396="snížená",J396,0)</f>
        <v>0</v>
      </c>
      <c r="BG396" s="145">
        <f>IF(N396="zákl. přenesená",J396,0)</f>
        <v>0</v>
      </c>
      <c r="BH396" s="145">
        <f>IF(N396="sníž. přenesená",J396,0)</f>
        <v>0</v>
      </c>
      <c r="BI396" s="145">
        <f>IF(N396="nulová",J396,0)</f>
        <v>0</v>
      </c>
      <c r="BJ396" s="18" t="s">
        <v>23</v>
      </c>
      <c r="BK396" s="145">
        <f>ROUND(I396*H396,2)</f>
        <v>0</v>
      </c>
      <c r="BL396" s="18" t="s">
        <v>265</v>
      </c>
      <c r="BM396" s="144" t="s">
        <v>769</v>
      </c>
    </row>
    <row r="397" spans="2:65" s="1" customFormat="1" ht="11.25">
      <c r="B397" s="34"/>
      <c r="D397" s="146" t="s">
        <v>157</v>
      </c>
      <c r="F397" s="147" t="s">
        <v>770</v>
      </c>
      <c r="I397" s="148"/>
      <c r="L397" s="34"/>
      <c r="M397" s="149"/>
      <c r="T397" s="55"/>
      <c r="AT397" s="18" t="s">
        <v>157</v>
      </c>
      <c r="AU397" s="18" t="s">
        <v>90</v>
      </c>
    </row>
    <row r="398" spans="2:65" s="11" customFormat="1" ht="22.9" customHeight="1">
      <c r="B398" s="121"/>
      <c r="D398" s="122" t="s">
        <v>81</v>
      </c>
      <c r="E398" s="131" t="s">
        <v>483</v>
      </c>
      <c r="F398" s="131" t="s">
        <v>484</v>
      </c>
      <c r="I398" s="124"/>
      <c r="J398" s="132">
        <f>BK398</f>
        <v>0</v>
      </c>
      <c r="L398" s="121"/>
      <c r="M398" s="126"/>
      <c r="P398" s="127">
        <f>SUM(P399:P420)</f>
        <v>0</v>
      </c>
      <c r="R398" s="127">
        <f>SUM(R399:R420)</f>
        <v>0.27288184000000004</v>
      </c>
      <c r="T398" s="128">
        <f>SUM(T399:T420)</f>
        <v>0</v>
      </c>
      <c r="AR398" s="122" t="s">
        <v>90</v>
      </c>
      <c r="AT398" s="129" t="s">
        <v>81</v>
      </c>
      <c r="AU398" s="129" t="s">
        <v>23</v>
      </c>
      <c r="AY398" s="122" t="s">
        <v>148</v>
      </c>
      <c r="BK398" s="130">
        <f>SUM(BK399:BK420)</f>
        <v>0</v>
      </c>
    </row>
    <row r="399" spans="2:65" s="1" customFormat="1" ht="24.2" customHeight="1">
      <c r="B399" s="34"/>
      <c r="C399" s="133" t="s">
        <v>620</v>
      </c>
      <c r="D399" s="133" t="s">
        <v>150</v>
      </c>
      <c r="E399" s="134" t="s">
        <v>610</v>
      </c>
      <c r="F399" s="135" t="s">
        <v>611</v>
      </c>
      <c r="G399" s="136" t="s">
        <v>153</v>
      </c>
      <c r="H399" s="137">
        <v>68.41</v>
      </c>
      <c r="I399" s="138"/>
      <c r="J399" s="139">
        <f>ROUND(I399*H399,2)</f>
        <v>0</v>
      </c>
      <c r="K399" s="135" t="s">
        <v>154</v>
      </c>
      <c r="L399" s="34"/>
      <c r="M399" s="140" t="s">
        <v>36</v>
      </c>
      <c r="N399" s="141" t="s">
        <v>53</v>
      </c>
      <c r="P399" s="142">
        <f>O399*H399</f>
        <v>0</v>
      </c>
      <c r="Q399" s="142">
        <v>4.0000000000000003E-5</v>
      </c>
      <c r="R399" s="142">
        <f>Q399*H399</f>
        <v>2.7363999999999999E-3</v>
      </c>
      <c r="S399" s="142">
        <v>0</v>
      </c>
      <c r="T399" s="143">
        <f>S399*H399</f>
        <v>0</v>
      </c>
      <c r="AR399" s="144" t="s">
        <v>265</v>
      </c>
      <c r="AT399" s="144" t="s">
        <v>150</v>
      </c>
      <c r="AU399" s="144" t="s">
        <v>90</v>
      </c>
      <c r="AY399" s="18" t="s">
        <v>148</v>
      </c>
      <c r="BE399" s="145">
        <f>IF(N399="základní",J399,0)</f>
        <v>0</v>
      </c>
      <c r="BF399" s="145">
        <f>IF(N399="snížená",J399,0)</f>
        <v>0</v>
      </c>
      <c r="BG399" s="145">
        <f>IF(N399="zákl. přenesená",J399,0)</f>
        <v>0</v>
      </c>
      <c r="BH399" s="145">
        <f>IF(N399="sníž. přenesená",J399,0)</f>
        <v>0</v>
      </c>
      <c r="BI399" s="145">
        <f>IF(N399="nulová",J399,0)</f>
        <v>0</v>
      </c>
      <c r="BJ399" s="18" t="s">
        <v>23</v>
      </c>
      <c r="BK399" s="145">
        <f>ROUND(I399*H399,2)</f>
        <v>0</v>
      </c>
      <c r="BL399" s="18" t="s">
        <v>265</v>
      </c>
      <c r="BM399" s="144" t="s">
        <v>612</v>
      </c>
    </row>
    <row r="400" spans="2:65" s="1" customFormat="1" ht="11.25">
      <c r="B400" s="34"/>
      <c r="D400" s="146" t="s">
        <v>157</v>
      </c>
      <c r="F400" s="147" t="s">
        <v>613</v>
      </c>
      <c r="I400" s="148"/>
      <c r="L400" s="34"/>
      <c r="M400" s="149"/>
      <c r="T400" s="55"/>
      <c r="AT400" s="18" t="s">
        <v>157</v>
      </c>
      <c r="AU400" s="18" t="s">
        <v>90</v>
      </c>
    </row>
    <row r="401" spans="2:65" s="12" customFormat="1" ht="11.25">
      <c r="B401" s="150"/>
      <c r="D401" s="151" t="s">
        <v>159</v>
      </c>
      <c r="E401" s="152" t="s">
        <v>36</v>
      </c>
      <c r="F401" s="153" t="s">
        <v>771</v>
      </c>
      <c r="H401" s="152" t="s">
        <v>36</v>
      </c>
      <c r="I401" s="154"/>
      <c r="L401" s="150"/>
      <c r="M401" s="155"/>
      <c r="T401" s="156"/>
      <c r="AT401" s="152" t="s">
        <v>159</v>
      </c>
      <c r="AU401" s="152" t="s">
        <v>90</v>
      </c>
      <c r="AV401" s="12" t="s">
        <v>23</v>
      </c>
      <c r="AW401" s="12" t="s">
        <v>43</v>
      </c>
      <c r="AX401" s="12" t="s">
        <v>82</v>
      </c>
      <c r="AY401" s="152" t="s">
        <v>148</v>
      </c>
    </row>
    <row r="402" spans="2:65" s="13" customFormat="1" ht="11.25">
      <c r="B402" s="157"/>
      <c r="D402" s="151" t="s">
        <v>159</v>
      </c>
      <c r="E402" s="158" t="s">
        <v>36</v>
      </c>
      <c r="F402" s="159" t="s">
        <v>682</v>
      </c>
      <c r="H402" s="160">
        <v>68.41</v>
      </c>
      <c r="I402" s="161"/>
      <c r="L402" s="157"/>
      <c r="M402" s="162"/>
      <c r="T402" s="163"/>
      <c r="AT402" s="158" t="s">
        <v>159</v>
      </c>
      <c r="AU402" s="158" t="s">
        <v>90</v>
      </c>
      <c r="AV402" s="13" t="s">
        <v>90</v>
      </c>
      <c r="AW402" s="13" t="s">
        <v>43</v>
      </c>
      <c r="AX402" s="13" t="s">
        <v>23</v>
      </c>
      <c r="AY402" s="158" t="s">
        <v>148</v>
      </c>
    </row>
    <row r="403" spans="2:65" s="1" customFormat="1" ht="24.2" customHeight="1">
      <c r="B403" s="34"/>
      <c r="C403" s="133" t="s">
        <v>772</v>
      </c>
      <c r="D403" s="133" t="s">
        <v>150</v>
      </c>
      <c r="E403" s="134" t="s">
        <v>486</v>
      </c>
      <c r="F403" s="135" t="s">
        <v>773</v>
      </c>
      <c r="G403" s="136" t="s">
        <v>153</v>
      </c>
      <c r="H403" s="137">
        <v>105.983</v>
      </c>
      <c r="I403" s="138"/>
      <c r="J403" s="139">
        <f>ROUND(I403*H403,2)</f>
        <v>0</v>
      </c>
      <c r="K403" s="135" t="s">
        <v>36</v>
      </c>
      <c r="L403" s="34"/>
      <c r="M403" s="140" t="s">
        <v>36</v>
      </c>
      <c r="N403" s="141" t="s">
        <v>53</v>
      </c>
      <c r="P403" s="142">
        <f>O403*H403</f>
        <v>0</v>
      </c>
      <c r="Q403" s="142">
        <v>7.2000000000000005E-4</v>
      </c>
      <c r="R403" s="142">
        <f>Q403*H403</f>
        <v>7.6307760000000002E-2</v>
      </c>
      <c r="S403" s="142">
        <v>0</v>
      </c>
      <c r="T403" s="143">
        <f>S403*H403</f>
        <v>0</v>
      </c>
      <c r="AR403" s="144" t="s">
        <v>265</v>
      </c>
      <c r="AT403" s="144" t="s">
        <v>150</v>
      </c>
      <c r="AU403" s="144" t="s">
        <v>90</v>
      </c>
      <c r="AY403" s="18" t="s">
        <v>148</v>
      </c>
      <c r="BE403" s="145">
        <f>IF(N403="základní",J403,0)</f>
        <v>0</v>
      </c>
      <c r="BF403" s="145">
        <f>IF(N403="snížená",J403,0)</f>
        <v>0</v>
      </c>
      <c r="BG403" s="145">
        <f>IF(N403="zákl. přenesená",J403,0)</f>
        <v>0</v>
      </c>
      <c r="BH403" s="145">
        <f>IF(N403="sníž. přenesená",J403,0)</f>
        <v>0</v>
      </c>
      <c r="BI403" s="145">
        <f>IF(N403="nulová",J403,0)</f>
        <v>0</v>
      </c>
      <c r="BJ403" s="18" t="s">
        <v>23</v>
      </c>
      <c r="BK403" s="145">
        <f>ROUND(I403*H403,2)</f>
        <v>0</v>
      </c>
      <c r="BL403" s="18" t="s">
        <v>265</v>
      </c>
      <c r="BM403" s="144" t="s">
        <v>488</v>
      </c>
    </row>
    <row r="404" spans="2:65" s="12" customFormat="1" ht="11.25">
      <c r="B404" s="150"/>
      <c r="D404" s="151" t="s">
        <v>159</v>
      </c>
      <c r="E404" s="152" t="s">
        <v>36</v>
      </c>
      <c r="F404" s="153" t="s">
        <v>771</v>
      </c>
      <c r="H404" s="152" t="s">
        <v>36</v>
      </c>
      <c r="I404" s="154"/>
      <c r="L404" s="150"/>
      <c r="M404" s="155"/>
      <c r="T404" s="156"/>
      <c r="AT404" s="152" t="s">
        <v>159</v>
      </c>
      <c r="AU404" s="152" t="s">
        <v>90</v>
      </c>
      <c r="AV404" s="12" t="s">
        <v>23</v>
      </c>
      <c r="AW404" s="12" t="s">
        <v>43</v>
      </c>
      <c r="AX404" s="12" t="s">
        <v>82</v>
      </c>
      <c r="AY404" s="152" t="s">
        <v>148</v>
      </c>
    </row>
    <row r="405" spans="2:65" s="13" customFormat="1" ht="11.25">
      <c r="B405" s="157"/>
      <c r="D405" s="151" t="s">
        <v>159</v>
      </c>
      <c r="E405" s="158" t="s">
        <v>36</v>
      </c>
      <c r="F405" s="159" t="s">
        <v>682</v>
      </c>
      <c r="H405" s="160">
        <v>68.41</v>
      </c>
      <c r="I405" s="161"/>
      <c r="L405" s="157"/>
      <c r="M405" s="162"/>
      <c r="T405" s="163"/>
      <c r="AT405" s="158" t="s">
        <v>159</v>
      </c>
      <c r="AU405" s="158" t="s">
        <v>90</v>
      </c>
      <c r="AV405" s="13" t="s">
        <v>90</v>
      </c>
      <c r="AW405" s="13" t="s">
        <v>43</v>
      </c>
      <c r="AX405" s="13" t="s">
        <v>82</v>
      </c>
      <c r="AY405" s="158" t="s">
        <v>148</v>
      </c>
    </row>
    <row r="406" spans="2:65" s="12" customFormat="1" ht="11.25">
      <c r="B406" s="150"/>
      <c r="D406" s="151" t="s">
        <v>159</v>
      </c>
      <c r="E406" s="152" t="s">
        <v>36</v>
      </c>
      <c r="F406" s="153" t="s">
        <v>774</v>
      </c>
      <c r="H406" s="152" t="s">
        <v>36</v>
      </c>
      <c r="I406" s="154"/>
      <c r="L406" s="150"/>
      <c r="M406" s="155"/>
      <c r="T406" s="156"/>
      <c r="AT406" s="152" t="s">
        <v>159</v>
      </c>
      <c r="AU406" s="152" t="s">
        <v>90</v>
      </c>
      <c r="AV406" s="12" t="s">
        <v>23</v>
      </c>
      <c r="AW406" s="12" t="s">
        <v>43</v>
      </c>
      <c r="AX406" s="12" t="s">
        <v>82</v>
      </c>
      <c r="AY406" s="152" t="s">
        <v>148</v>
      </c>
    </row>
    <row r="407" spans="2:65" s="12" customFormat="1" ht="11.25">
      <c r="B407" s="150"/>
      <c r="D407" s="151" t="s">
        <v>159</v>
      </c>
      <c r="E407" s="152" t="s">
        <v>36</v>
      </c>
      <c r="F407" s="153" t="s">
        <v>629</v>
      </c>
      <c r="H407" s="152" t="s">
        <v>36</v>
      </c>
      <c r="I407" s="154"/>
      <c r="L407" s="150"/>
      <c r="M407" s="155"/>
      <c r="T407" s="156"/>
      <c r="AT407" s="152" t="s">
        <v>159</v>
      </c>
      <c r="AU407" s="152" t="s">
        <v>90</v>
      </c>
      <c r="AV407" s="12" t="s">
        <v>23</v>
      </c>
      <c r="AW407" s="12" t="s">
        <v>43</v>
      </c>
      <c r="AX407" s="12" t="s">
        <v>82</v>
      </c>
      <c r="AY407" s="152" t="s">
        <v>148</v>
      </c>
    </row>
    <row r="408" spans="2:65" s="12" customFormat="1" ht="11.25">
      <c r="B408" s="150"/>
      <c r="D408" s="151" t="s">
        <v>159</v>
      </c>
      <c r="E408" s="152" t="s">
        <v>36</v>
      </c>
      <c r="F408" s="153" t="s">
        <v>161</v>
      </c>
      <c r="H408" s="152" t="s">
        <v>36</v>
      </c>
      <c r="I408" s="154"/>
      <c r="L408" s="150"/>
      <c r="M408" s="155"/>
      <c r="T408" s="156"/>
      <c r="AT408" s="152" t="s">
        <v>159</v>
      </c>
      <c r="AU408" s="152" t="s">
        <v>90</v>
      </c>
      <c r="AV408" s="12" t="s">
        <v>23</v>
      </c>
      <c r="AW408" s="12" t="s">
        <v>43</v>
      </c>
      <c r="AX408" s="12" t="s">
        <v>82</v>
      </c>
      <c r="AY408" s="152" t="s">
        <v>148</v>
      </c>
    </row>
    <row r="409" spans="2:65" s="13" customFormat="1" ht="11.25">
      <c r="B409" s="157"/>
      <c r="D409" s="151" t="s">
        <v>159</v>
      </c>
      <c r="E409" s="158" t="s">
        <v>36</v>
      </c>
      <c r="F409" s="159" t="s">
        <v>677</v>
      </c>
      <c r="H409" s="160">
        <v>8.1150000000000002</v>
      </c>
      <c r="I409" s="161"/>
      <c r="L409" s="157"/>
      <c r="M409" s="162"/>
      <c r="T409" s="163"/>
      <c r="AT409" s="158" t="s">
        <v>159</v>
      </c>
      <c r="AU409" s="158" t="s">
        <v>90</v>
      </c>
      <c r="AV409" s="13" t="s">
        <v>90</v>
      </c>
      <c r="AW409" s="13" t="s">
        <v>43</v>
      </c>
      <c r="AX409" s="13" t="s">
        <v>82</v>
      </c>
      <c r="AY409" s="158" t="s">
        <v>148</v>
      </c>
    </row>
    <row r="410" spans="2:65" s="13" customFormat="1" ht="11.25">
      <c r="B410" s="157"/>
      <c r="D410" s="151" t="s">
        <v>159</v>
      </c>
      <c r="E410" s="158" t="s">
        <v>36</v>
      </c>
      <c r="F410" s="159" t="s">
        <v>678</v>
      </c>
      <c r="H410" s="160">
        <v>7.6840000000000002</v>
      </c>
      <c r="I410" s="161"/>
      <c r="L410" s="157"/>
      <c r="M410" s="162"/>
      <c r="T410" s="163"/>
      <c r="AT410" s="158" t="s">
        <v>159</v>
      </c>
      <c r="AU410" s="158" t="s">
        <v>90</v>
      </c>
      <c r="AV410" s="13" t="s">
        <v>90</v>
      </c>
      <c r="AW410" s="13" t="s">
        <v>43</v>
      </c>
      <c r="AX410" s="13" t="s">
        <v>82</v>
      </c>
      <c r="AY410" s="158" t="s">
        <v>148</v>
      </c>
    </row>
    <row r="411" spans="2:65" s="13" customFormat="1" ht="11.25">
      <c r="B411" s="157"/>
      <c r="D411" s="151" t="s">
        <v>159</v>
      </c>
      <c r="E411" s="158" t="s">
        <v>36</v>
      </c>
      <c r="F411" s="159" t="s">
        <v>775</v>
      </c>
      <c r="H411" s="160">
        <v>2.85</v>
      </c>
      <c r="I411" s="161"/>
      <c r="L411" s="157"/>
      <c r="M411" s="162"/>
      <c r="T411" s="163"/>
      <c r="AT411" s="158" t="s">
        <v>159</v>
      </c>
      <c r="AU411" s="158" t="s">
        <v>90</v>
      </c>
      <c r="AV411" s="13" t="s">
        <v>90</v>
      </c>
      <c r="AW411" s="13" t="s">
        <v>43</v>
      </c>
      <c r="AX411" s="13" t="s">
        <v>82</v>
      </c>
      <c r="AY411" s="158" t="s">
        <v>148</v>
      </c>
    </row>
    <row r="412" spans="2:65" s="12" customFormat="1" ht="11.25">
      <c r="B412" s="150"/>
      <c r="D412" s="151" t="s">
        <v>159</v>
      </c>
      <c r="E412" s="152" t="s">
        <v>36</v>
      </c>
      <c r="F412" s="153" t="s">
        <v>294</v>
      </c>
      <c r="H412" s="152" t="s">
        <v>36</v>
      </c>
      <c r="I412" s="154"/>
      <c r="L412" s="150"/>
      <c r="M412" s="155"/>
      <c r="T412" s="156"/>
      <c r="AT412" s="152" t="s">
        <v>159</v>
      </c>
      <c r="AU412" s="152" t="s">
        <v>90</v>
      </c>
      <c r="AV412" s="12" t="s">
        <v>23</v>
      </c>
      <c r="AW412" s="12" t="s">
        <v>43</v>
      </c>
      <c r="AX412" s="12" t="s">
        <v>82</v>
      </c>
      <c r="AY412" s="152" t="s">
        <v>148</v>
      </c>
    </row>
    <row r="413" spans="2:65" s="13" customFormat="1" ht="11.25">
      <c r="B413" s="157"/>
      <c r="D413" s="151" t="s">
        <v>159</v>
      </c>
      <c r="E413" s="158" t="s">
        <v>36</v>
      </c>
      <c r="F413" s="159" t="s">
        <v>776</v>
      </c>
      <c r="H413" s="160">
        <v>10.368</v>
      </c>
      <c r="I413" s="161"/>
      <c r="L413" s="157"/>
      <c r="M413" s="162"/>
      <c r="T413" s="163"/>
      <c r="AT413" s="158" t="s">
        <v>159</v>
      </c>
      <c r="AU413" s="158" t="s">
        <v>90</v>
      </c>
      <c r="AV413" s="13" t="s">
        <v>90</v>
      </c>
      <c r="AW413" s="13" t="s">
        <v>43</v>
      </c>
      <c r="AX413" s="13" t="s">
        <v>82</v>
      </c>
      <c r="AY413" s="158" t="s">
        <v>148</v>
      </c>
    </row>
    <row r="414" spans="2:65" s="13" customFormat="1" ht="11.25">
      <c r="B414" s="157"/>
      <c r="D414" s="151" t="s">
        <v>159</v>
      </c>
      <c r="E414" s="158" t="s">
        <v>36</v>
      </c>
      <c r="F414" s="159" t="s">
        <v>777</v>
      </c>
      <c r="H414" s="160">
        <v>5.7060000000000004</v>
      </c>
      <c r="I414" s="161"/>
      <c r="L414" s="157"/>
      <c r="M414" s="162"/>
      <c r="T414" s="163"/>
      <c r="AT414" s="158" t="s">
        <v>159</v>
      </c>
      <c r="AU414" s="158" t="s">
        <v>90</v>
      </c>
      <c r="AV414" s="13" t="s">
        <v>90</v>
      </c>
      <c r="AW414" s="13" t="s">
        <v>43</v>
      </c>
      <c r="AX414" s="13" t="s">
        <v>82</v>
      </c>
      <c r="AY414" s="158" t="s">
        <v>148</v>
      </c>
    </row>
    <row r="415" spans="2:65" s="13" customFormat="1" ht="11.25">
      <c r="B415" s="157"/>
      <c r="D415" s="151" t="s">
        <v>159</v>
      </c>
      <c r="E415" s="158" t="s">
        <v>36</v>
      </c>
      <c r="F415" s="159" t="s">
        <v>778</v>
      </c>
      <c r="H415" s="160">
        <v>2.85</v>
      </c>
      <c r="I415" s="161"/>
      <c r="L415" s="157"/>
      <c r="M415" s="162"/>
      <c r="T415" s="163"/>
      <c r="AT415" s="158" t="s">
        <v>159</v>
      </c>
      <c r="AU415" s="158" t="s">
        <v>90</v>
      </c>
      <c r="AV415" s="13" t="s">
        <v>90</v>
      </c>
      <c r="AW415" s="13" t="s">
        <v>43</v>
      </c>
      <c r="AX415" s="13" t="s">
        <v>82</v>
      </c>
      <c r="AY415" s="158" t="s">
        <v>148</v>
      </c>
    </row>
    <row r="416" spans="2:65" s="14" customFormat="1" ht="11.25">
      <c r="B416" s="164"/>
      <c r="D416" s="151" t="s">
        <v>159</v>
      </c>
      <c r="E416" s="165" t="s">
        <v>36</v>
      </c>
      <c r="F416" s="166" t="s">
        <v>167</v>
      </c>
      <c r="H416" s="167">
        <v>105.983</v>
      </c>
      <c r="I416" s="168"/>
      <c r="L416" s="164"/>
      <c r="M416" s="169"/>
      <c r="T416" s="170"/>
      <c r="AT416" s="165" t="s">
        <v>159</v>
      </c>
      <c r="AU416" s="165" t="s">
        <v>90</v>
      </c>
      <c r="AV416" s="14" t="s">
        <v>155</v>
      </c>
      <c r="AW416" s="14" t="s">
        <v>43</v>
      </c>
      <c r="AX416" s="14" t="s">
        <v>23</v>
      </c>
      <c r="AY416" s="165" t="s">
        <v>148</v>
      </c>
    </row>
    <row r="417" spans="2:65" s="1" customFormat="1" ht="21.75" customHeight="1">
      <c r="B417" s="34"/>
      <c r="C417" s="133" t="s">
        <v>779</v>
      </c>
      <c r="D417" s="133" t="s">
        <v>150</v>
      </c>
      <c r="E417" s="134" t="s">
        <v>495</v>
      </c>
      <c r="F417" s="135" t="s">
        <v>780</v>
      </c>
      <c r="G417" s="136" t="s">
        <v>153</v>
      </c>
      <c r="H417" s="137">
        <v>269.21899999999999</v>
      </c>
      <c r="I417" s="138"/>
      <c r="J417" s="139">
        <f>ROUND(I417*H417,2)</f>
        <v>0</v>
      </c>
      <c r="K417" s="135" t="s">
        <v>36</v>
      </c>
      <c r="L417" s="34"/>
      <c r="M417" s="140" t="s">
        <v>36</v>
      </c>
      <c r="N417" s="141" t="s">
        <v>53</v>
      </c>
      <c r="P417" s="142">
        <f>O417*H417</f>
        <v>0</v>
      </c>
      <c r="Q417" s="142">
        <v>7.2000000000000005E-4</v>
      </c>
      <c r="R417" s="142">
        <f>Q417*H417</f>
        <v>0.19383768000000001</v>
      </c>
      <c r="S417" s="142">
        <v>0</v>
      </c>
      <c r="T417" s="143">
        <f>S417*H417</f>
        <v>0</v>
      </c>
      <c r="AR417" s="144" t="s">
        <v>265</v>
      </c>
      <c r="AT417" s="144" t="s">
        <v>150</v>
      </c>
      <c r="AU417" s="144" t="s">
        <v>90</v>
      </c>
      <c r="AY417" s="18" t="s">
        <v>148</v>
      </c>
      <c r="BE417" s="145">
        <f>IF(N417="základní",J417,0)</f>
        <v>0</v>
      </c>
      <c r="BF417" s="145">
        <f>IF(N417="snížená",J417,0)</f>
        <v>0</v>
      </c>
      <c r="BG417" s="145">
        <f>IF(N417="zákl. přenesená",J417,0)</f>
        <v>0</v>
      </c>
      <c r="BH417" s="145">
        <f>IF(N417="sníž. přenesená",J417,0)</f>
        <v>0</v>
      </c>
      <c r="BI417" s="145">
        <f>IF(N417="nulová",J417,0)</f>
        <v>0</v>
      </c>
      <c r="BJ417" s="18" t="s">
        <v>23</v>
      </c>
      <c r="BK417" s="145">
        <f>ROUND(I417*H417,2)</f>
        <v>0</v>
      </c>
      <c r="BL417" s="18" t="s">
        <v>265</v>
      </c>
      <c r="BM417" s="144" t="s">
        <v>497</v>
      </c>
    </row>
    <row r="418" spans="2:65" s="12" customFormat="1" ht="11.25">
      <c r="B418" s="150"/>
      <c r="D418" s="151" t="s">
        <v>159</v>
      </c>
      <c r="E418" s="152" t="s">
        <v>36</v>
      </c>
      <c r="F418" s="153" t="s">
        <v>711</v>
      </c>
      <c r="H418" s="152" t="s">
        <v>36</v>
      </c>
      <c r="I418" s="154"/>
      <c r="L418" s="150"/>
      <c r="M418" s="155"/>
      <c r="T418" s="156"/>
      <c r="AT418" s="152" t="s">
        <v>159</v>
      </c>
      <c r="AU418" s="152" t="s">
        <v>90</v>
      </c>
      <c r="AV418" s="12" t="s">
        <v>23</v>
      </c>
      <c r="AW418" s="12" t="s">
        <v>43</v>
      </c>
      <c r="AX418" s="12" t="s">
        <v>82</v>
      </c>
      <c r="AY418" s="152" t="s">
        <v>148</v>
      </c>
    </row>
    <row r="419" spans="2:65" s="13" customFormat="1" ht="11.25">
      <c r="B419" s="157"/>
      <c r="D419" s="151" t="s">
        <v>159</v>
      </c>
      <c r="E419" s="158" t="s">
        <v>36</v>
      </c>
      <c r="F419" s="159" t="s">
        <v>712</v>
      </c>
      <c r="H419" s="160">
        <v>269.21899999999999</v>
      </c>
      <c r="I419" s="161"/>
      <c r="L419" s="157"/>
      <c r="M419" s="162"/>
      <c r="T419" s="163"/>
      <c r="AT419" s="158" t="s">
        <v>159</v>
      </c>
      <c r="AU419" s="158" t="s">
        <v>90</v>
      </c>
      <c r="AV419" s="13" t="s">
        <v>90</v>
      </c>
      <c r="AW419" s="13" t="s">
        <v>43</v>
      </c>
      <c r="AX419" s="13" t="s">
        <v>82</v>
      </c>
      <c r="AY419" s="158" t="s">
        <v>148</v>
      </c>
    </row>
    <row r="420" spans="2:65" s="14" customFormat="1" ht="11.25">
      <c r="B420" s="164"/>
      <c r="D420" s="151" t="s">
        <v>159</v>
      </c>
      <c r="E420" s="165" t="s">
        <v>36</v>
      </c>
      <c r="F420" s="166" t="s">
        <v>167</v>
      </c>
      <c r="H420" s="167">
        <v>269.21899999999999</v>
      </c>
      <c r="I420" s="168"/>
      <c r="L420" s="164"/>
      <c r="M420" s="188"/>
      <c r="N420" s="189"/>
      <c r="O420" s="189"/>
      <c r="P420" s="189"/>
      <c r="Q420" s="189"/>
      <c r="R420" s="189"/>
      <c r="S420" s="189"/>
      <c r="T420" s="190"/>
      <c r="AT420" s="165" t="s">
        <v>159</v>
      </c>
      <c r="AU420" s="165" t="s">
        <v>90</v>
      </c>
      <c r="AV420" s="14" t="s">
        <v>155</v>
      </c>
      <c r="AW420" s="14" t="s">
        <v>43</v>
      </c>
      <c r="AX420" s="14" t="s">
        <v>23</v>
      </c>
      <c r="AY420" s="165" t="s">
        <v>148</v>
      </c>
    </row>
    <row r="421" spans="2:65" s="1" customFormat="1" ht="6.95" customHeight="1">
      <c r="B421" s="43"/>
      <c r="C421" s="44"/>
      <c r="D421" s="44"/>
      <c r="E421" s="44"/>
      <c r="F421" s="44"/>
      <c r="G421" s="44"/>
      <c r="H421" s="44"/>
      <c r="I421" s="44"/>
      <c r="J421" s="44"/>
      <c r="K421" s="44"/>
      <c r="L421" s="34"/>
    </row>
  </sheetData>
  <sheetProtection algorithmName="SHA-512" hashValue="B7E5nyU+EpWPhKUIvHXJceDGH3b2FkUY7S9dRdlSRHR2wg9CRPfWiz8Fkf5pcNw29VnxWxxv0Qz0dgI/L/54qA==" saltValue="VOcVMeS+av2xvmA1X88Lhffk25I5+OuSSaWTjFTqwRj44CG1n1NdK+GqanDF6UCZE3r6+M1FVmX73Oi0aJ9j8g==" spinCount="100000" sheet="1" objects="1" scenarios="1" formatColumns="0" formatRows="0" autoFilter="0"/>
  <autoFilter ref="C98:K420" xr:uid="{00000000-0009-0000-0000-000003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3" r:id="rId1" xr:uid="{00000000-0004-0000-0300-000000000000}"/>
    <hyperlink ref="F114" r:id="rId2" xr:uid="{00000000-0004-0000-0300-000001000000}"/>
    <hyperlink ref="F123" r:id="rId3" xr:uid="{00000000-0004-0000-0300-000002000000}"/>
    <hyperlink ref="F129" r:id="rId4" xr:uid="{00000000-0004-0000-0300-000003000000}"/>
    <hyperlink ref="F133" r:id="rId5" xr:uid="{00000000-0004-0000-0300-000004000000}"/>
    <hyperlink ref="F138" r:id="rId6" xr:uid="{00000000-0004-0000-0300-000005000000}"/>
    <hyperlink ref="F143" r:id="rId7" xr:uid="{00000000-0004-0000-0300-000006000000}"/>
    <hyperlink ref="F148" r:id="rId8" xr:uid="{00000000-0004-0000-0300-000007000000}"/>
    <hyperlink ref="F153" r:id="rId9" xr:uid="{00000000-0004-0000-0300-000008000000}"/>
    <hyperlink ref="F162" r:id="rId10" xr:uid="{00000000-0004-0000-0300-000009000000}"/>
    <hyperlink ref="F166" r:id="rId11" xr:uid="{00000000-0004-0000-0300-00000A000000}"/>
    <hyperlink ref="F173" r:id="rId12" xr:uid="{00000000-0004-0000-0300-00000B000000}"/>
    <hyperlink ref="F178" r:id="rId13" xr:uid="{00000000-0004-0000-0300-00000C000000}"/>
    <hyperlink ref="F187" r:id="rId14" xr:uid="{00000000-0004-0000-0300-00000D000000}"/>
    <hyperlink ref="F193" r:id="rId15" xr:uid="{00000000-0004-0000-0300-00000E000000}"/>
    <hyperlink ref="F208" r:id="rId16" xr:uid="{00000000-0004-0000-0300-00000F000000}"/>
    <hyperlink ref="F218" r:id="rId17" xr:uid="{00000000-0004-0000-0300-000010000000}"/>
    <hyperlink ref="F232" r:id="rId18" xr:uid="{00000000-0004-0000-0300-000011000000}"/>
    <hyperlink ref="F286" r:id="rId19" xr:uid="{00000000-0004-0000-0300-000012000000}"/>
    <hyperlink ref="F292" r:id="rId20" xr:uid="{00000000-0004-0000-0300-000013000000}"/>
    <hyperlink ref="F307" r:id="rId21" xr:uid="{00000000-0004-0000-0300-000014000000}"/>
    <hyperlink ref="F312" r:id="rId22" xr:uid="{00000000-0004-0000-0300-000015000000}"/>
    <hyperlink ref="F331" r:id="rId23" xr:uid="{00000000-0004-0000-0300-000016000000}"/>
    <hyperlink ref="F338" r:id="rId24" xr:uid="{00000000-0004-0000-0300-000017000000}"/>
    <hyperlink ref="F361" r:id="rId25" xr:uid="{00000000-0004-0000-0300-000018000000}"/>
    <hyperlink ref="F363" r:id="rId26" xr:uid="{00000000-0004-0000-0300-000019000000}"/>
    <hyperlink ref="F366" r:id="rId27" xr:uid="{00000000-0004-0000-0300-00001A000000}"/>
    <hyperlink ref="F368" r:id="rId28" xr:uid="{00000000-0004-0000-0300-00001B000000}"/>
    <hyperlink ref="F371" r:id="rId29" xr:uid="{00000000-0004-0000-0300-00001C000000}"/>
    <hyperlink ref="F374" r:id="rId30" xr:uid="{00000000-0004-0000-0300-00001D000000}"/>
    <hyperlink ref="F378" r:id="rId31" xr:uid="{00000000-0004-0000-0300-00001E000000}"/>
    <hyperlink ref="F385" r:id="rId32" xr:uid="{00000000-0004-0000-0300-00001F000000}"/>
    <hyperlink ref="F397" r:id="rId33" xr:uid="{00000000-0004-0000-0300-000020000000}"/>
    <hyperlink ref="F400" r:id="rId34" xr:uid="{00000000-0004-0000-0300-00002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47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8" t="s">
        <v>104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109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2" t="str">
        <f>'Rekapitulace stavby'!K6</f>
        <v>Stavební a restaurátorská obnova - areál Velehrad  - SO 05 Ohradní zeď (č.7-11)</v>
      </c>
      <c r="F7" s="323"/>
      <c r="G7" s="323"/>
      <c r="H7" s="323"/>
      <c r="L7" s="21"/>
    </row>
    <row r="8" spans="2:46" ht="12" customHeight="1">
      <c r="B8" s="21"/>
      <c r="D8" s="28" t="s">
        <v>110</v>
      </c>
      <c r="L8" s="21"/>
    </row>
    <row r="9" spans="2:46" s="1" customFormat="1" ht="16.5" customHeight="1">
      <c r="B9" s="34"/>
      <c r="E9" s="322" t="s">
        <v>111</v>
      </c>
      <c r="F9" s="324"/>
      <c r="G9" s="324"/>
      <c r="H9" s="324"/>
      <c r="L9" s="34"/>
    </row>
    <row r="10" spans="2:46" s="1" customFormat="1" ht="12" customHeight="1">
      <c r="B10" s="34"/>
      <c r="D10" s="28" t="s">
        <v>112</v>
      </c>
      <c r="L10" s="34"/>
    </row>
    <row r="11" spans="2:46" s="1" customFormat="1" ht="16.5" customHeight="1">
      <c r="B11" s="34"/>
      <c r="E11" s="281" t="s">
        <v>781</v>
      </c>
      <c r="F11" s="324"/>
      <c r="G11" s="324"/>
      <c r="H11" s="324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19</v>
      </c>
      <c r="F13" s="26" t="s">
        <v>36</v>
      </c>
      <c r="I13" s="28" t="s">
        <v>21</v>
      </c>
      <c r="J13" s="26" t="s">
        <v>36</v>
      </c>
      <c r="L13" s="34"/>
    </row>
    <row r="14" spans="2:46" s="1" customFormat="1" ht="12" customHeight="1">
      <c r="B14" s="34"/>
      <c r="D14" s="28" t="s">
        <v>24</v>
      </c>
      <c r="F14" s="26" t="s">
        <v>25</v>
      </c>
      <c r="I14" s="28" t="s">
        <v>26</v>
      </c>
      <c r="J14" s="51" t="str">
        <f>'Rekapitulace stavby'!AN8</f>
        <v>25. 8. 2025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34</v>
      </c>
      <c r="I16" s="28" t="s">
        <v>35</v>
      </c>
      <c r="J16" s="26" t="s">
        <v>36</v>
      </c>
      <c r="L16" s="34"/>
    </row>
    <row r="17" spans="2:12" s="1" customFormat="1" ht="18" customHeight="1">
      <c r="B17" s="34"/>
      <c r="E17" s="26" t="s">
        <v>37</v>
      </c>
      <c r="I17" s="28" t="s">
        <v>38</v>
      </c>
      <c r="J17" s="26" t="s">
        <v>36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39</v>
      </c>
      <c r="I19" s="28" t="s">
        <v>35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5" t="str">
        <f>'Rekapitulace stavby'!E14</f>
        <v>Vyplň údaj</v>
      </c>
      <c r="F20" s="306"/>
      <c r="G20" s="306"/>
      <c r="H20" s="306"/>
      <c r="I20" s="28" t="s">
        <v>38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41</v>
      </c>
      <c r="I22" s="28" t="s">
        <v>35</v>
      </c>
      <c r="J22" s="26" t="s">
        <v>36</v>
      </c>
      <c r="L22" s="34"/>
    </row>
    <row r="23" spans="2:12" s="1" customFormat="1" ht="18" customHeight="1">
      <c r="B23" s="34"/>
      <c r="E23" s="26" t="s">
        <v>42</v>
      </c>
      <c r="I23" s="28" t="s">
        <v>38</v>
      </c>
      <c r="J23" s="26" t="s">
        <v>36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44</v>
      </c>
      <c r="I25" s="28" t="s">
        <v>35</v>
      </c>
      <c r="J25" s="26" t="s">
        <v>36</v>
      </c>
      <c r="L25" s="34"/>
    </row>
    <row r="26" spans="2:12" s="1" customFormat="1" ht="18" customHeight="1">
      <c r="B26" s="34"/>
      <c r="E26" s="26" t="s">
        <v>45</v>
      </c>
      <c r="I26" s="28" t="s">
        <v>38</v>
      </c>
      <c r="J26" s="26" t="s">
        <v>36</v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46</v>
      </c>
      <c r="L28" s="34"/>
    </row>
    <row r="29" spans="2:12" s="7" customFormat="1" ht="47.25" customHeight="1">
      <c r="B29" s="93"/>
      <c r="E29" s="311" t="s">
        <v>114</v>
      </c>
      <c r="F29" s="311"/>
      <c r="G29" s="311"/>
      <c r="H29" s="311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48</v>
      </c>
      <c r="J32" s="65">
        <f>ROUND(J101,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50</v>
      </c>
      <c r="I34" s="37" t="s">
        <v>49</v>
      </c>
      <c r="J34" s="37" t="s">
        <v>51</v>
      </c>
      <c r="L34" s="34"/>
    </row>
    <row r="35" spans="2:12" s="1" customFormat="1" ht="14.45" customHeight="1">
      <c r="B35" s="34"/>
      <c r="D35" s="54" t="s">
        <v>52</v>
      </c>
      <c r="E35" s="28" t="s">
        <v>53</v>
      </c>
      <c r="F35" s="85">
        <f>ROUND((SUM(BE101:BE472)),  2)</f>
        <v>0</v>
      </c>
      <c r="I35" s="95">
        <v>0.21</v>
      </c>
      <c r="J35" s="85">
        <f>ROUND(((SUM(BE101:BE472))*I35),  2)</f>
        <v>0</v>
      </c>
      <c r="L35" s="34"/>
    </row>
    <row r="36" spans="2:12" s="1" customFormat="1" ht="14.45" customHeight="1">
      <c r="B36" s="34"/>
      <c r="E36" s="28" t="s">
        <v>54</v>
      </c>
      <c r="F36" s="85">
        <f>ROUND((SUM(BF101:BF472)),  2)</f>
        <v>0</v>
      </c>
      <c r="I36" s="95">
        <v>0.12</v>
      </c>
      <c r="J36" s="85">
        <f>ROUND(((SUM(BF101:BF472))*I36),  2)</f>
        <v>0</v>
      </c>
      <c r="L36" s="34"/>
    </row>
    <row r="37" spans="2:12" s="1" customFormat="1" ht="14.45" hidden="1" customHeight="1">
      <c r="B37" s="34"/>
      <c r="E37" s="28" t="s">
        <v>55</v>
      </c>
      <c r="F37" s="85">
        <f>ROUND((SUM(BG101:BG472)),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56</v>
      </c>
      <c r="F38" s="85">
        <f>ROUND((SUM(BH101:BH472)),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57</v>
      </c>
      <c r="F39" s="85">
        <f>ROUND((SUM(BI101:BI472)),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58</v>
      </c>
      <c r="E41" s="56"/>
      <c r="F41" s="56"/>
      <c r="G41" s="98" t="s">
        <v>59</v>
      </c>
      <c r="H41" s="99" t="s">
        <v>60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115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2" t="str">
        <f>E7</f>
        <v>Stavební a restaurátorská obnova - areál Velehrad  - SO 05 Ohradní zeď (č.7-11)</v>
      </c>
      <c r="F50" s="323"/>
      <c r="G50" s="323"/>
      <c r="H50" s="323"/>
      <c r="L50" s="34"/>
    </row>
    <row r="51" spans="2:47" ht="12" customHeight="1">
      <c r="B51" s="21"/>
      <c r="C51" s="28" t="s">
        <v>110</v>
      </c>
      <c r="L51" s="21"/>
    </row>
    <row r="52" spans="2:47" s="1" customFormat="1" ht="16.5" customHeight="1">
      <c r="B52" s="34"/>
      <c r="E52" s="322" t="s">
        <v>111</v>
      </c>
      <c r="F52" s="324"/>
      <c r="G52" s="324"/>
      <c r="H52" s="324"/>
      <c r="L52" s="34"/>
    </row>
    <row r="53" spans="2:47" s="1" customFormat="1" ht="12" customHeight="1">
      <c r="B53" s="34"/>
      <c r="C53" s="28" t="s">
        <v>112</v>
      </c>
      <c r="L53" s="34"/>
    </row>
    <row r="54" spans="2:47" s="1" customFormat="1" ht="16.5" customHeight="1">
      <c r="B54" s="34"/>
      <c r="E54" s="281" t="str">
        <f>E11</f>
        <v>05 - Ohradní zeď - č.11</v>
      </c>
      <c r="F54" s="324"/>
      <c r="G54" s="324"/>
      <c r="H54" s="324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24</v>
      </c>
      <c r="F56" s="26" t="str">
        <f>F14</f>
        <v>Velehrad</v>
      </c>
      <c r="I56" s="28" t="s">
        <v>26</v>
      </c>
      <c r="J56" s="51" t="str">
        <f>IF(J14="","",J14)</f>
        <v>25. 8. 2025</v>
      </c>
      <c r="L56" s="34"/>
    </row>
    <row r="57" spans="2:47" s="1" customFormat="1" ht="6.95" customHeight="1">
      <c r="B57" s="34"/>
      <c r="L57" s="34"/>
    </row>
    <row r="58" spans="2:47" s="1" customFormat="1" ht="40.15" customHeight="1">
      <c r="B58" s="34"/>
      <c r="C58" s="28" t="s">
        <v>34</v>
      </c>
      <c r="F58" s="26" t="str">
        <f>E17</f>
        <v>Arcibiskupství olomoucké, Wurmova562/9, Olomouc</v>
      </c>
      <c r="I58" s="28" t="s">
        <v>41</v>
      </c>
      <c r="J58" s="32" t="str">
        <f>E23</f>
        <v>Atelier A, ulice 8.května  16 , Olomouc</v>
      </c>
      <c r="L58" s="34"/>
    </row>
    <row r="59" spans="2:47" s="1" customFormat="1" ht="15.2" customHeight="1">
      <c r="B59" s="34"/>
      <c r="C59" s="28" t="s">
        <v>39</v>
      </c>
      <c r="F59" s="26" t="str">
        <f>IF(E20="","",E20)</f>
        <v>Vyplň údaj</v>
      </c>
      <c r="I59" s="28" t="s">
        <v>44</v>
      </c>
      <c r="J59" s="32" t="str">
        <f>E26</f>
        <v>Kucek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116</v>
      </c>
      <c r="D61" s="96"/>
      <c r="E61" s="96"/>
      <c r="F61" s="96"/>
      <c r="G61" s="96"/>
      <c r="H61" s="96"/>
      <c r="I61" s="96"/>
      <c r="J61" s="103" t="s">
        <v>117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80</v>
      </c>
      <c r="J63" s="65">
        <f>J101</f>
        <v>0</v>
      </c>
      <c r="L63" s="34"/>
      <c r="AU63" s="18" t="s">
        <v>118</v>
      </c>
    </row>
    <row r="64" spans="2:47" s="8" customFormat="1" ht="24.95" customHeight="1">
      <c r="B64" s="105"/>
      <c r="D64" s="106" t="s">
        <v>119</v>
      </c>
      <c r="E64" s="107"/>
      <c r="F64" s="107"/>
      <c r="G64" s="107"/>
      <c r="H64" s="107"/>
      <c r="I64" s="107"/>
      <c r="J64" s="108">
        <f>J102</f>
        <v>0</v>
      </c>
      <c r="L64" s="105"/>
    </row>
    <row r="65" spans="2:12" s="9" customFormat="1" ht="19.899999999999999" customHeight="1">
      <c r="B65" s="109"/>
      <c r="D65" s="110" t="s">
        <v>120</v>
      </c>
      <c r="E65" s="111"/>
      <c r="F65" s="111"/>
      <c r="G65" s="111"/>
      <c r="H65" s="111"/>
      <c r="I65" s="111"/>
      <c r="J65" s="112">
        <f>J103</f>
        <v>0</v>
      </c>
      <c r="L65" s="109"/>
    </row>
    <row r="66" spans="2:12" s="9" customFormat="1" ht="19.899999999999999" customHeight="1">
      <c r="B66" s="109"/>
      <c r="D66" s="110" t="s">
        <v>121</v>
      </c>
      <c r="E66" s="111"/>
      <c r="F66" s="111"/>
      <c r="G66" s="111"/>
      <c r="H66" s="111"/>
      <c r="I66" s="111"/>
      <c r="J66" s="112">
        <f>J185</f>
        <v>0</v>
      </c>
      <c r="L66" s="109"/>
    </row>
    <row r="67" spans="2:12" s="9" customFormat="1" ht="19.899999999999999" customHeight="1">
      <c r="B67" s="109"/>
      <c r="D67" s="110" t="s">
        <v>122</v>
      </c>
      <c r="E67" s="111"/>
      <c r="F67" s="111"/>
      <c r="G67" s="111"/>
      <c r="H67" s="111"/>
      <c r="I67" s="111"/>
      <c r="J67" s="112">
        <f>J234</f>
        <v>0</v>
      </c>
      <c r="L67" s="109"/>
    </row>
    <row r="68" spans="2:12" s="9" customFormat="1" ht="19.899999999999999" customHeight="1">
      <c r="B68" s="109"/>
      <c r="D68" s="110" t="s">
        <v>123</v>
      </c>
      <c r="E68" s="111"/>
      <c r="F68" s="111"/>
      <c r="G68" s="111"/>
      <c r="H68" s="111"/>
      <c r="I68" s="111"/>
      <c r="J68" s="112">
        <f>J240</f>
        <v>0</v>
      </c>
      <c r="L68" s="109"/>
    </row>
    <row r="69" spans="2:12" s="9" customFormat="1" ht="19.899999999999999" customHeight="1">
      <c r="B69" s="109"/>
      <c r="D69" s="110" t="s">
        <v>124</v>
      </c>
      <c r="E69" s="111"/>
      <c r="F69" s="111"/>
      <c r="G69" s="111"/>
      <c r="H69" s="111"/>
      <c r="I69" s="111"/>
      <c r="J69" s="112">
        <f>J308</f>
        <v>0</v>
      </c>
      <c r="L69" s="109"/>
    </row>
    <row r="70" spans="2:12" s="9" customFormat="1" ht="19.899999999999999" customHeight="1">
      <c r="B70" s="109"/>
      <c r="D70" s="110" t="s">
        <v>125</v>
      </c>
      <c r="E70" s="111"/>
      <c r="F70" s="111"/>
      <c r="G70" s="111"/>
      <c r="H70" s="111"/>
      <c r="I70" s="111"/>
      <c r="J70" s="112">
        <f>J323</f>
        <v>0</v>
      </c>
      <c r="L70" s="109"/>
    </row>
    <row r="71" spans="2:12" s="9" customFormat="1" ht="19.899999999999999" customHeight="1">
      <c r="B71" s="109"/>
      <c r="D71" s="110" t="s">
        <v>126</v>
      </c>
      <c r="E71" s="111"/>
      <c r="F71" s="111"/>
      <c r="G71" s="111"/>
      <c r="H71" s="111"/>
      <c r="I71" s="111"/>
      <c r="J71" s="112">
        <f>J330</f>
        <v>0</v>
      </c>
      <c r="L71" s="109"/>
    </row>
    <row r="72" spans="2:12" s="9" customFormat="1" ht="19.899999999999999" customHeight="1">
      <c r="B72" s="109"/>
      <c r="D72" s="110" t="s">
        <v>127</v>
      </c>
      <c r="E72" s="111"/>
      <c r="F72" s="111"/>
      <c r="G72" s="111"/>
      <c r="H72" s="111"/>
      <c r="I72" s="111"/>
      <c r="J72" s="112">
        <f>J363</f>
        <v>0</v>
      </c>
      <c r="L72" s="109"/>
    </row>
    <row r="73" spans="2:12" s="9" customFormat="1" ht="19.899999999999999" customHeight="1">
      <c r="B73" s="109"/>
      <c r="D73" s="110" t="s">
        <v>128</v>
      </c>
      <c r="E73" s="111"/>
      <c r="F73" s="111"/>
      <c r="G73" s="111"/>
      <c r="H73" s="111"/>
      <c r="I73" s="111"/>
      <c r="J73" s="112">
        <f>J414</f>
        <v>0</v>
      </c>
      <c r="L73" s="109"/>
    </row>
    <row r="74" spans="2:12" s="9" customFormat="1" ht="19.899999999999999" customHeight="1">
      <c r="B74" s="109"/>
      <c r="D74" s="110" t="s">
        <v>129</v>
      </c>
      <c r="E74" s="111"/>
      <c r="F74" s="111"/>
      <c r="G74" s="111"/>
      <c r="H74" s="111"/>
      <c r="I74" s="111"/>
      <c r="J74" s="112">
        <f>J427</f>
        <v>0</v>
      </c>
      <c r="L74" s="109"/>
    </row>
    <row r="75" spans="2:12" s="8" customFormat="1" ht="24.95" customHeight="1">
      <c r="B75" s="105"/>
      <c r="D75" s="106" t="s">
        <v>130</v>
      </c>
      <c r="E75" s="107"/>
      <c r="F75" s="107"/>
      <c r="G75" s="107"/>
      <c r="H75" s="107"/>
      <c r="I75" s="107"/>
      <c r="J75" s="108">
        <f>J430</f>
        <v>0</v>
      </c>
      <c r="L75" s="105"/>
    </row>
    <row r="76" spans="2:12" s="9" customFormat="1" ht="19.899999999999999" customHeight="1">
      <c r="B76" s="109"/>
      <c r="D76" s="110" t="s">
        <v>782</v>
      </c>
      <c r="E76" s="111"/>
      <c r="F76" s="111"/>
      <c r="G76" s="111"/>
      <c r="H76" s="111"/>
      <c r="I76" s="111"/>
      <c r="J76" s="112">
        <f>J431</f>
        <v>0</v>
      </c>
      <c r="L76" s="109"/>
    </row>
    <row r="77" spans="2:12" s="9" customFormat="1" ht="19.899999999999999" customHeight="1">
      <c r="B77" s="109"/>
      <c r="D77" s="110" t="s">
        <v>131</v>
      </c>
      <c r="E77" s="111"/>
      <c r="F77" s="111"/>
      <c r="G77" s="111"/>
      <c r="H77" s="111"/>
      <c r="I77" s="111"/>
      <c r="J77" s="112">
        <f>J439</f>
        <v>0</v>
      </c>
      <c r="L77" s="109"/>
    </row>
    <row r="78" spans="2:12" s="9" customFormat="1" ht="19.899999999999999" customHeight="1">
      <c r="B78" s="109"/>
      <c r="D78" s="110" t="s">
        <v>627</v>
      </c>
      <c r="E78" s="111"/>
      <c r="F78" s="111"/>
      <c r="G78" s="111"/>
      <c r="H78" s="111"/>
      <c r="I78" s="111"/>
      <c r="J78" s="112">
        <f>J454</f>
        <v>0</v>
      </c>
      <c r="L78" s="109"/>
    </row>
    <row r="79" spans="2:12" s="9" customFormat="1" ht="19.899999999999999" customHeight="1">
      <c r="B79" s="109"/>
      <c r="D79" s="110" t="s">
        <v>132</v>
      </c>
      <c r="E79" s="111"/>
      <c r="F79" s="111"/>
      <c r="G79" s="111"/>
      <c r="H79" s="111"/>
      <c r="I79" s="111"/>
      <c r="J79" s="112">
        <f>J460</f>
        <v>0</v>
      </c>
      <c r="L79" s="109"/>
    </row>
    <row r="80" spans="2:12" s="1" customFormat="1" ht="21.75" customHeight="1">
      <c r="B80" s="34"/>
      <c r="L80" s="34"/>
    </row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4"/>
    </row>
    <row r="85" spans="2:12" s="1" customFormat="1" ht="6.95" customHeight="1">
      <c r="B85" s="45"/>
      <c r="C85" s="46"/>
      <c r="D85" s="46"/>
      <c r="E85" s="46"/>
      <c r="F85" s="46"/>
      <c r="G85" s="46"/>
      <c r="H85" s="46"/>
      <c r="I85" s="46"/>
      <c r="J85" s="46"/>
      <c r="K85" s="46"/>
      <c r="L85" s="34"/>
    </row>
    <row r="86" spans="2:12" s="1" customFormat="1" ht="24.95" customHeight="1">
      <c r="B86" s="34"/>
      <c r="C86" s="22" t="s">
        <v>133</v>
      </c>
      <c r="L86" s="34"/>
    </row>
    <row r="87" spans="2:12" s="1" customFormat="1" ht="6.95" customHeight="1">
      <c r="B87" s="34"/>
      <c r="L87" s="34"/>
    </row>
    <row r="88" spans="2:12" s="1" customFormat="1" ht="12" customHeight="1">
      <c r="B88" s="34"/>
      <c r="C88" s="28" t="s">
        <v>16</v>
      </c>
      <c r="L88" s="34"/>
    </row>
    <row r="89" spans="2:12" s="1" customFormat="1" ht="16.5" customHeight="1">
      <c r="B89" s="34"/>
      <c r="E89" s="322" t="str">
        <f>E7</f>
        <v>Stavební a restaurátorská obnova - areál Velehrad  - SO 05 Ohradní zeď (č.7-11)</v>
      </c>
      <c r="F89" s="323"/>
      <c r="G89" s="323"/>
      <c r="H89" s="323"/>
      <c r="L89" s="34"/>
    </row>
    <row r="90" spans="2:12" ht="12" customHeight="1">
      <c r="B90" s="21"/>
      <c r="C90" s="28" t="s">
        <v>110</v>
      </c>
      <c r="L90" s="21"/>
    </row>
    <row r="91" spans="2:12" s="1" customFormat="1" ht="16.5" customHeight="1">
      <c r="B91" s="34"/>
      <c r="E91" s="322" t="s">
        <v>111</v>
      </c>
      <c r="F91" s="324"/>
      <c r="G91" s="324"/>
      <c r="H91" s="324"/>
      <c r="L91" s="34"/>
    </row>
    <row r="92" spans="2:12" s="1" customFormat="1" ht="12" customHeight="1">
      <c r="B92" s="34"/>
      <c r="C92" s="28" t="s">
        <v>112</v>
      </c>
      <c r="L92" s="34"/>
    </row>
    <row r="93" spans="2:12" s="1" customFormat="1" ht="16.5" customHeight="1">
      <c r="B93" s="34"/>
      <c r="E93" s="281" t="str">
        <f>E11</f>
        <v>05 - Ohradní zeď - č.11</v>
      </c>
      <c r="F93" s="324"/>
      <c r="G93" s="324"/>
      <c r="H93" s="324"/>
      <c r="L93" s="34"/>
    </row>
    <row r="94" spans="2:12" s="1" customFormat="1" ht="6.95" customHeight="1">
      <c r="B94" s="34"/>
      <c r="L94" s="34"/>
    </row>
    <row r="95" spans="2:12" s="1" customFormat="1" ht="12" customHeight="1">
      <c r="B95" s="34"/>
      <c r="C95" s="28" t="s">
        <v>24</v>
      </c>
      <c r="F95" s="26" t="str">
        <f>F14</f>
        <v>Velehrad</v>
      </c>
      <c r="I95" s="28" t="s">
        <v>26</v>
      </c>
      <c r="J95" s="51" t="str">
        <f>IF(J14="","",J14)</f>
        <v>25. 8. 2025</v>
      </c>
      <c r="L95" s="34"/>
    </row>
    <row r="96" spans="2:12" s="1" customFormat="1" ht="6.95" customHeight="1">
      <c r="B96" s="34"/>
      <c r="L96" s="34"/>
    </row>
    <row r="97" spans="2:65" s="1" customFormat="1" ht="40.15" customHeight="1">
      <c r="B97" s="34"/>
      <c r="C97" s="28" t="s">
        <v>34</v>
      </c>
      <c r="F97" s="26" t="str">
        <f>E17</f>
        <v>Arcibiskupství olomoucké, Wurmova562/9, Olomouc</v>
      </c>
      <c r="I97" s="28" t="s">
        <v>41</v>
      </c>
      <c r="J97" s="32" t="str">
        <f>E23</f>
        <v>Atelier A, ulice 8.května  16 , Olomouc</v>
      </c>
      <c r="L97" s="34"/>
    </row>
    <row r="98" spans="2:65" s="1" customFormat="1" ht="15.2" customHeight="1">
      <c r="B98" s="34"/>
      <c r="C98" s="28" t="s">
        <v>39</v>
      </c>
      <c r="F98" s="26" t="str">
        <f>IF(E20="","",E20)</f>
        <v>Vyplň údaj</v>
      </c>
      <c r="I98" s="28" t="s">
        <v>44</v>
      </c>
      <c r="J98" s="32" t="str">
        <f>E26</f>
        <v>Kucek</v>
      </c>
      <c r="L98" s="34"/>
    </row>
    <row r="99" spans="2:65" s="1" customFormat="1" ht="10.35" customHeight="1">
      <c r="B99" s="34"/>
      <c r="L99" s="34"/>
    </row>
    <row r="100" spans="2:65" s="10" customFormat="1" ht="29.25" customHeight="1">
      <c r="B100" s="113"/>
      <c r="C100" s="114" t="s">
        <v>134</v>
      </c>
      <c r="D100" s="115" t="s">
        <v>67</v>
      </c>
      <c r="E100" s="115" t="s">
        <v>63</v>
      </c>
      <c r="F100" s="115" t="s">
        <v>64</v>
      </c>
      <c r="G100" s="115" t="s">
        <v>135</v>
      </c>
      <c r="H100" s="115" t="s">
        <v>136</v>
      </c>
      <c r="I100" s="115" t="s">
        <v>137</v>
      </c>
      <c r="J100" s="115" t="s">
        <v>117</v>
      </c>
      <c r="K100" s="116" t="s">
        <v>138</v>
      </c>
      <c r="L100" s="113"/>
      <c r="M100" s="58" t="s">
        <v>36</v>
      </c>
      <c r="N100" s="59" t="s">
        <v>52</v>
      </c>
      <c r="O100" s="59" t="s">
        <v>139</v>
      </c>
      <c r="P100" s="59" t="s">
        <v>140</v>
      </c>
      <c r="Q100" s="59" t="s">
        <v>141</v>
      </c>
      <c r="R100" s="59" t="s">
        <v>142</v>
      </c>
      <c r="S100" s="59" t="s">
        <v>143</v>
      </c>
      <c r="T100" s="60" t="s">
        <v>144</v>
      </c>
    </row>
    <row r="101" spans="2:65" s="1" customFormat="1" ht="22.9" customHeight="1">
      <c r="B101" s="34"/>
      <c r="C101" s="63" t="s">
        <v>145</v>
      </c>
      <c r="J101" s="117">
        <f>BK101</f>
        <v>0</v>
      </c>
      <c r="L101" s="34"/>
      <c r="M101" s="61"/>
      <c r="N101" s="52"/>
      <c r="O101" s="52"/>
      <c r="P101" s="118">
        <f>P102+P430</f>
        <v>0</v>
      </c>
      <c r="Q101" s="52"/>
      <c r="R101" s="118">
        <f>R102+R430</f>
        <v>60.979651480000008</v>
      </c>
      <c r="S101" s="52"/>
      <c r="T101" s="119">
        <f>T102+T430</f>
        <v>46.724748500000004</v>
      </c>
      <c r="AT101" s="18" t="s">
        <v>81</v>
      </c>
      <c r="AU101" s="18" t="s">
        <v>118</v>
      </c>
      <c r="BK101" s="120">
        <f>BK102+BK430</f>
        <v>0</v>
      </c>
    </row>
    <row r="102" spans="2:65" s="11" customFormat="1" ht="25.9" customHeight="1">
      <c r="B102" s="121"/>
      <c r="D102" s="122" t="s">
        <v>81</v>
      </c>
      <c r="E102" s="123" t="s">
        <v>146</v>
      </c>
      <c r="F102" s="123" t="s">
        <v>147</v>
      </c>
      <c r="I102" s="124"/>
      <c r="J102" s="125">
        <f>BK102</f>
        <v>0</v>
      </c>
      <c r="L102" s="121"/>
      <c r="M102" s="126"/>
      <c r="P102" s="127">
        <f>P103+P185+P234+P240+P308+P323+P330+P363+P414+P427</f>
        <v>0</v>
      </c>
      <c r="R102" s="127">
        <f>R103+R185+R234+R240+R308+R323+R330+R363+R414+R427</f>
        <v>60.373095880000008</v>
      </c>
      <c r="T102" s="128">
        <f>T103+T185+T234+T240+T308+T323+T330+T363+T414+T427</f>
        <v>46.724748500000004</v>
      </c>
      <c r="AR102" s="122" t="s">
        <v>23</v>
      </c>
      <c r="AT102" s="129" t="s">
        <v>81</v>
      </c>
      <c r="AU102" s="129" t="s">
        <v>82</v>
      </c>
      <c r="AY102" s="122" t="s">
        <v>148</v>
      </c>
      <c r="BK102" s="130">
        <f>BK103+BK185+BK234+BK240+BK308+BK323+BK330+BK363+BK414+BK427</f>
        <v>0</v>
      </c>
    </row>
    <row r="103" spans="2:65" s="11" customFormat="1" ht="22.9" customHeight="1">
      <c r="B103" s="121"/>
      <c r="D103" s="122" t="s">
        <v>81</v>
      </c>
      <c r="E103" s="131" t="s">
        <v>23</v>
      </c>
      <c r="F103" s="131" t="s">
        <v>149</v>
      </c>
      <c r="I103" s="124"/>
      <c r="J103" s="132">
        <f>BK103</f>
        <v>0</v>
      </c>
      <c r="L103" s="121"/>
      <c r="M103" s="126"/>
      <c r="P103" s="127">
        <f>SUM(P104:P184)</f>
        <v>0</v>
      </c>
      <c r="R103" s="127">
        <f>SUM(R104:R184)</f>
        <v>1.4139999999999999E-3</v>
      </c>
      <c r="T103" s="128">
        <f>SUM(T104:T184)</f>
        <v>0</v>
      </c>
      <c r="AR103" s="122" t="s">
        <v>23</v>
      </c>
      <c r="AT103" s="129" t="s">
        <v>81</v>
      </c>
      <c r="AU103" s="129" t="s">
        <v>23</v>
      </c>
      <c r="AY103" s="122" t="s">
        <v>148</v>
      </c>
      <c r="BK103" s="130">
        <f>SUM(BK104:BK184)</f>
        <v>0</v>
      </c>
    </row>
    <row r="104" spans="2:65" s="1" customFormat="1" ht="16.5" customHeight="1">
      <c r="B104" s="34"/>
      <c r="C104" s="133" t="s">
        <v>23</v>
      </c>
      <c r="D104" s="133" t="s">
        <v>150</v>
      </c>
      <c r="E104" s="134" t="s">
        <v>151</v>
      </c>
      <c r="F104" s="135" t="s">
        <v>152</v>
      </c>
      <c r="G104" s="136" t="s">
        <v>153</v>
      </c>
      <c r="H104" s="137">
        <v>45.768000000000001</v>
      </c>
      <c r="I104" s="138"/>
      <c r="J104" s="139">
        <f>ROUND(I104*H104,2)</f>
        <v>0</v>
      </c>
      <c r="K104" s="135" t="s">
        <v>154</v>
      </c>
      <c r="L104" s="34"/>
      <c r="M104" s="140" t="s">
        <v>36</v>
      </c>
      <c r="N104" s="141" t="s">
        <v>53</v>
      </c>
      <c r="P104" s="142">
        <f>O104*H104</f>
        <v>0</v>
      </c>
      <c r="Q104" s="142">
        <v>0</v>
      </c>
      <c r="R104" s="142">
        <f>Q104*H104</f>
        <v>0</v>
      </c>
      <c r="S104" s="142">
        <v>0</v>
      </c>
      <c r="T104" s="143">
        <f>S104*H104</f>
        <v>0</v>
      </c>
      <c r="AR104" s="144" t="s">
        <v>155</v>
      </c>
      <c r="AT104" s="144" t="s">
        <v>150</v>
      </c>
      <c r="AU104" s="144" t="s">
        <v>90</v>
      </c>
      <c r="AY104" s="18" t="s">
        <v>148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8" t="s">
        <v>23</v>
      </c>
      <c r="BK104" s="145">
        <f>ROUND(I104*H104,2)</f>
        <v>0</v>
      </c>
      <c r="BL104" s="18" t="s">
        <v>155</v>
      </c>
      <c r="BM104" s="144" t="s">
        <v>783</v>
      </c>
    </row>
    <row r="105" spans="2:65" s="1" customFormat="1" ht="11.25">
      <c r="B105" s="34"/>
      <c r="D105" s="146" t="s">
        <v>157</v>
      </c>
      <c r="F105" s="147" t="s">
        <v>158</v>
      </c>
      <c r="I105" s="148"/>
      <c r="L105" s="34"/>
      <c r="M105" s="149"/>
      <c r="T105" s="55"/>
      <c r="AT105" s="18" t="s">
        <v>157</v>
      </c>
      <c r="AU105" s="18" t="s">
        <v>90</v>
      </c>
    </row>
    <row r="106" spans="2:65" s="12" customFormat="1" ht="11.25">
      <c r="B106" s="150"/>
      <c r="D106" s="151" t="s">
        <v>159</v>
      </c>
      <c r="E106" s="152" t="s">
        <v>36</v>
      </c>
      <c r="F106" s="153" t="s">
        <v>784</v>
      </c>
      <c r="H106" s="152" t="s">
        <v>36</v>
      </c>
      <c r="I106" s="154"/>
      <c r="L106" s="150"/>
      <c r="M106" s="155"/>
      <c r="T106" s="156"/>
      <c r="AT106" s="152" t="s">
        <v>159</v>
      </c>
      <c r="AU106" s="152" t="s">
        <v>90</v>
      </c>
      <c r="AV106" s="12" t="s">
        <v>23</v>
      </c>
      <c r="AW106" s="12" t="s">
        <v>43</v>
      </c>
      <c r="AX106" s="12" t="s">
        <v>82</v>
      </c>
      <c r="AY106" s="152" t="s">
        <v>148</v>
      </c>
    </row>
    <row r="107" spans="2:65" s="12" customFormat="1" ht="11.25">
      <c r="B107" s="150"/>
      <c r="D107" s="151" t="s">
        <v>159</v>
      </c>
      <c r="E107" s="152" t="s">
        <v>36</v>
      </c>
      <c r="F107" s="153" t="s">
        <v>161</v>
      </c>
      <c r="H107" s="152" t="s">
        <v>36</v>
      </c>
      <c r="I107" s="154"/>
      <c r="L107" s="150"/>
      <c r="M107" s="155"/>
      <c r="T107" s="156"/>
      <c r="AT107" s="152" t="s">
        <v>159</v>
      </c>
      <c r="AU107" s="152" t="s">
        <v>90</v>
      </c>
      <c r="AV107" s="12" t="s">
        <v>23</v>
      </c>
      <c r="AW107" s="12" t="s">
        <v>43</v>
      </c>
      <c r="AX107" s="12" t="s">
        <v>82</v>
      </c>
      <c r="AY107" s="152" t="s">
        <v>148</v>
      </c>
    </row>
    <row r="108" spans="2:65" s="13" customFormat="1" ht="11.25">
      <c r="B108" s="157"/>
      <c r="D108" s="151" t="s">
        <v>159</v>
      </c>
      <c r="E108" s="158" t="s">
        <v>36</v>
      </c>
      <c r="F108" s="159" t="s">
        <v>785</v>
      </c>
      <c r="H108" s="160">
        <v>11.88</v>
      </c>
      <c r="I108" s="161"/>
      <c r="L108" s="157"/>
      <c r="M108" s="162"/>
      <c r="T108" s="163"/>
      <c r="AT108" s="158" t="s">
        <v>159</v>
      </c>
      <c r="AU108" s="158" t="s">
        <v>90</v>
      </c>
      <c r="AV108" s="13" t="s">
        <v>90</v>
      </c>
      <c r="AW108" s="13" t="s">
        <v>43</v>
      </c>
      <c r="AX108" s="13" t="s">
        <v>82</v>
      </c>
      <c r="AY108" s="158" t="s">
        <v>148</v>
      </c>
    </row>
    <row r="109" spans="2:65" s="13" customFormat="1" ht="11.25">
      <c r="B109" s="157"/>
      <c r="D109" s="151" t="s">
        <v>159</v>
      </c>
      <c r="E109" s="158" t="s">
        <v>36</v>
      </c>
      <c r="F109" s="159" t="s">
        <v>786</v>
      </c>
      <c r="H109" s="160">
        <v>12.698</v>
      </c>
      <c r="I109" s="161"/>
      <c r="L109" s="157"/>
      <c r="M109" s="162"/>
      <c r="T109" s="163"/>
      <c r="AT109" s="158" t="s">
        <v>159</v>
      </c>
      <c r="AU109" s="158" t="s">
        <v>90</v>
      </c>
      <c r="AV109" s="13" t="s">
        <v>90</v>
      </c>
      <c r="AW109" s="13" t="s">
        <v>43</v>
      </c>
      <c r="AX109" s="13" t="s">
        <v>82</v>
      </c>
      <c r="AY109" s="158" t="s">
        <v>148</v>
      </c>
    </row>
    <row r="110" spans="2:65" s="13" customFormat="1" ht="11.25">
      <c r="B110" s="157"/>
      <c r="D110" s="151" t="s">
        <v>159</v>
      </c>
      <c r="E110" s="158" t="s">
        <v>36</v>
      </c>
      <c r="F110" s="159" t="s">
        <v>787</v>
      </c>
      <c r="H110" s="160">
        <v>10.029999999999999</v>
      </c>
      <c r="I110" s="161"/>
      <c r="L110" s="157"/>
      <c r="M110" s="162"/>
      <c r="T110" s="163"/>
      <c r="AT110" s="158" t="s">
        <v>159</v>
      </c>
      <c r="AU110" s="158" t="s">
        <v>90</v>
      </c>
      <c r="AV110" s="13" t="s">
        <v>90</v>
      </c>
      <c r="AW110" s="13" t="s">
        <v>43</v>
      </c>
      <c r="AX110" s="13" t="s">
        <v>82</v>
      </c>
      <c r="AY110" s="158" t="s">
        <v>148</v>
      </c>
    </row>
    <row r="111" spans="2:65" s="13" customFormat="1" ht="11.25">
      <c r="B111" s="157"/>
      <c r="D111" s="151" t="s">
        <v>159</v>
      </c>
      <c r="E111" s="158" t="s">
        <v>36</v>
      </c>
      <c r="F111" s="159" t="s">
        <v>788</v>
      </c>
      <c r="H111" s="160">
        <v>5.7450000000000001</v>
      </c>
      <c r="I111" s="161"/>
      <c r="L111" s="157"/>
      <c r="M111" s="162"/>
      <c r="T111" s="163"/>
      <c r="AT111" s="158" t="s">
        <v>159</v>
      </c>
      <c r="AU111" s="158" t="s">
        <v>90</v>
      </c>
      <c r="AV111" s="13" t="s">
        <v>90</v>
      </c>
      <c r="AW111" s="13" t="s">
        <v>43</v>
      </c>
      <c r="AX111" s="13" t="s">
        <v>82</v>
      </c>
      <c r="AY111" s="158" t="s">
        <v>148</v>
      </c>
    </row>
    <row r="112" spans="2:65" s="13" customFormat="1" ht="11.25">
      <c r="B112" s="157"/>
      <c r="D112" s="151" t="s">
        <v>159</v>
      </c>
      <c r="E112" s="158" t="s">
        <v>36</v>
      </c>
      <c r="F112" s="159" t="s">
        <v>789</v>
      </c>
      <c r="H112" s="160">
        <v>3.665</v>
      </c>
      <c r="I112" s="161"/>
      <c r="L112" s="157"/>
      <c r="M112" s="162"/>
      <c r="T112" s="163"/>
      <c r="AT112" s="158" t="s">
        <v>159</v>
      </c>
      <c r="AU112" s="158" t="s">
        <v>90</v>
      </c>
      <c r="AV112" s="13" t="s">
        <v>90</v>
      </c>
      <c r="AW112" s="13" t="s">
        <v>43</v>
      </c>
      <c r="AX112" s="13" t="s">
        <v>82</v>
      </c>
      <c r="AY112" s="158" t="s">
        <v>148</v>
      </c>
    </row>
    <row r="113" spans="2:65" s="12" customFormat="1" ht="11.25">
      <c r="B113" s="150"/>
      <c r="D113" s="151" t="s">
        <v>159</v>
      </c>
      <c r="E113" s="152" t="s">
        <v>36</v>
      </c>
      <c r="F113" s="153" t="s">
        <v>163</v>
      </c>
      <c r="H113" s="152" t="s">
        <v>36</v>
      </c>
      <c r="I113" s="154"/>
      <c r="L113" s="150"/>
      <c r="M113" s="155"/>
      <c r="T113" s="156"/>
      <c r="AT113" s="152" t="s">
        <v>159</v>
      </c>
      <c r="AU113" s="152" t="s">
        <v>90</v>
      </c>
      <c r="AV113" s="12" t="s">
        <v>23</v>
      </c>
      <c r="AW113" s="12" t="s">
        <v>43</v>
      </c>
      <c r="AX113" s="12" t="s">
        <v>82</v>
      </c>
      <c r="AY113" s="152" t="s">
        <v>148</v>
      </c>
    </row>
    <row r="114" spans="2:65" s="13" customFormat="1" ht="11.25">
      <c r="B114" s="157"/>
      <c r="D114" s="151" t="s">
        <v>159</v>
      </c>
      <c r="E114" s="158" t="s">
        <v>36</v>
      </c>
      <c r="F114" s="159" t="s">
        <v>632</v>
      </c>
      <c r="H114" s="160">
        <v>0.75</v>
      </c>
      <c r="I114" s="161"/>
      <c r="L114" s="157"/>
      <c r="M114" s="162"/>
      <c r="T114" s="163"/>
      <c r="AT114" s="158" t="s">
        <v>159</v>
      </c>
      <c r="AU114" s="158" t="s">
        <v>90</v>
      </c>
      <c r="AV114" s="13" t="s">
        <v>90</v>
      </c>
      <c r="AW114" s="13" t="s">
        <v>43</v>
      </c>
      <c r="AX114" s="13" t="s">
        <v>82</v>
      </c>
      <c r="AY114" s="158" t="s">
        <v>148</v>
      </c>
    </row>
    <row r="115" spans="2:65" s="12" customFormat="1" ht="11.25">
      <c r="B115" s="150"/>
      <c r="D115" s="151" t="s">
        <v>159</v>
      </c>
      <c r="E115" s="152" t="s">
        <v>36</v>
      </c>
      <c r="F115" s="153" t="s">
        <v>165</v>
      </c>
      <c r="H115" s="152" t="s">
        <v>36</v>
      </c>
      <c r="I115" s="154"/>
      <c r="L115" s="150"/>
      <c r="M115" s="155"/>
      <c r="T115" s="156"/>
      <c r="AT115" s="152" t="s">
        <v>159</v>
      </c>
      <c r="AU115" s="152" t="s">
        <v>90</v>
      </c>
      <c r="AV115" s="12" t="s">
        <v>23</v>
      </c>
      <c r="AW115" s="12" t="s">
        <v>43</v>
      </c>
      <c r="AX115" s="12" t="s">
        <v>82</v>
      </c>
      <c r="AY115" s="152" t="s">
        <v>148</v>
      </c>
    </row>
    <row r="116" spans="2:65" s="13" customFormat="1" ht="11.25">
      <c r="B116" s="157"/>
      <c r="D116" s="151" t="s">
        <v>159</v>
      </c>
      <c r="E116" s="158" t="s">
        <v>36</v>
      </c>
      <c r="F116" s="159" t="s">
        <v>633</v>
      </c>
      <c r="H116" s="160">
        <v>1</v>
      </c>
      <c r="I116" s="161"/>
      <c r="L116" s="157"/>
      <c r="M116" s="162"/>
      <c r="T116" s="163"/>
      <c r="AT116" s="158" t="s">
        <v>159</v>
      </c>
      <c r="AU116" s="158" t="s">
        <v>90</v>
      </c>
      <c r="AV116" s="13" t="s">
        <v>90</v>
      </c>
      <c r="AW116" s="13" t="s">
        <v>43</v>
      </c>
      <c r="AX116" s="13" t="s">
        <v>82</v>
      </c>
      <c r="AY116" s="158" t="s">
        <v>148</v>
      </c>
    </row>
    <row r="117" spans="2:65" s="14" customFormat="1" ht="11.25">
      <c r="B117" s="164"/>
      <c r="D117" s="151" t="s">
        <v>159</v>
      </c>
      <c r="E117" s="165" t="s">
        <v>36</v>
      </c>
      <c r="F117" s="166" t="s">
        <v>167</v>
      </c>
      <c r="H117" s="167">
        <v>45.768000000000001</v>
      </c>
      <c r="I117" s="168"/>
      <c r="L117" s="164"/>
      <c r="M117" s="169"/>
      <c r="T117" s="170"/>
      <c r="AT117" s="165" t="s">
        <v>159</v>
      </c>
      <c r="AU117" s="165" t="s">
        <v>90</v>
      </c>
      <c r="AV117" s="14" t="s">
        <v>155</v>
      </c>
      <c r="AW117" s="14" t="s">
        <v>43</v>
      </c>
      <c r="AX117" s="14" t="s">
        <v>23</v>
      </c>
      <c r="AY117" s="165" t="s">
        <v>148</v>
      </c>
    </row>
    <row r="118" spans="2:65" s="1" customFormat="1" ht="24.2" customHeight="1">
      <c r="B118" s="34"/>
      <c r="C118" s="133" t="s">
        <v>90</v>
      </c>
      <c r="D118" s="133" t="s">
        <v>150</v>
      </c>
      <c r="E118" s="134" t="s">
        <v>168</v>
      </c>
      <c r="F118" s="135" t="s">
        <v>169</v>
      </c>
      <c r="G118" s="136" t="s">
        <v>170</v>
      </c>
      <c r="H118" s="137">
        <v>31.638000000000002</v>
      </c>
      <c r="I118" s="138"/>
      <c r="J118" s="139">
        <f>ROUND(I118*H118,2)</f>
        <v>0</v>
      </c>
      <c r="K118" s="135" t="s">
        <v>154</v>
      </c>
      <c r="L118" s="34"/>
      <c r="M118" s="140" t="s">
        <v>36</v>
      </c>
      <c r="N118" s="141" t="s">
        <v>53</v>
      </c>
      <c r="P118" s="142">
        <f>O118*H118</f>
        <v>0</v>
      </c>
      <c r="Q118" s="142">
        <v>0</v>
      </c>
      <c r="R118" s="142">
        <f>Q118*H118</f>
        <v>0</v>
      </c>
      <c r="S118" s="142">
        <v>0</v>
      </c>
      <c r="T118" s="143">
        <f>S118*H118</f>
        <v>0</v>
      </c>
      <c r="AR118" s="144" t="s">
        <v>155</v>
      </c>
      <c r="AT118" s="144" t="s">
        <v>150</v>
      </c>
      <c r="AU118" s="144" t="s">
        <v>90</v>
      </c>
      <c r="AY118" s="18" t="s">
        <v>148</v>
      </c>
      <c r="BE118" s="145">
        <f>IF(N118="základní",J118,0)</f>
        <v>0</v>
      </c>
      <c r="BF118" s="145">
        <f>IF(N118="snížená",J118,0)</f>
        <v>0</v>
      </c>
      <c r="BG118" s="145">
        <f>IF(N118="zákl. přenesená",J118,0)</f>
        <v>0</v>
      </c>
      <c r="BH118" s="145">
        <f>IF(N118="sníž. přenesená",J118,0)</f>
        <v>0</v>
      </c>
      <c r="BI118" s="145">
        <f>IF(N118="nulová",J118,0)</f>
        <v>0</v>
      </c>
      <c r="BJ118" s="18" t="s">
        <v>23</v>
      </c>
      <c r="BK118" s="145">
        <f>ROUND(I118*H118,2)</f>
        <v>0</v>
      </c>
      <c r="BL118" s="18" t="s">
        <v>155</v>
      </c>
      <c r="BM118" s="144" t="s">
        <v>790</v>
      </c>
    </row>
    <row r="119" spans="2:65" s="1" customFormat="1" ht="11.25">
      <c r="B119" s="34"/>
      <c r="D119" s="146" t="s">
        <v>157</v>
      </c>
      <c r="F119" s="147" t="s">
        <v>172</v>
      </c>
      <c r="I119" s="148"/>
      <c r="L119" s="34"/>
      <c r="M119" s="149"/>
      <c r="T119" s="55"/>
      <c r="AT119" s="18" t="s">
        <v>157</v>
      </c>
      <c r="AU119" s="18" t="s">
        <v>90</v>
      </c>
    </row>
    <row r="120" spans="2:65" s="12" customFormat="1" ht="11.25">
      <c r="B120" s="150"/>
      <c r="D120" s="151" t="s">
        <v>159</v>
      </c>
      <c r="E120" s="152" t="s">
        <v>36</v>
      </c>
      <c r="F120" s="153" t="s">
        <v>784</v>
      </c>
      <c r="H120" s="152" t="s">
        <v>36</v>
      </c>
      <c r="I120" s="154"/>
      <c r="L120" s="150"/>
      <c r="M120" s="155"/>
      <c r="T120" s="156"/>
      <c r="AT120" s="152" t="s">
        <v>159</v>
      </c>
      <c r="AU120" s="152" t="s">
        <v>90</v>
      </c>
      <c r="AV120" s="12" t="s">
        <v>23</v>
      </c>
      <c r="AW120" s="12" t="s">
        <v>43</v>
      </c>
      <c r="AX120" s="12" t="s">
        <v>82</v>
      </c>
      <c r="AY120" s="152" t="s">
        <v>148</v>
      </c>
    </row>
    <row r="121" spans="2:65" s="12" customFormat="1" ht="11.25">
      <c r="B121" s="150"/>
      <c r="D121" s="151" t="s">
        <v>159</v>
      </c>
      <c r="E121" s="152" t="s">
        <v>36</v>
      </c>
      <c r="F121" s="153" t="s">
        <v>161</v>
      </c>
      <c r="H121" s="152" t="s">
        <v>36</v>
      </c>
      <c r="I121" s="154"/>
      <c r="L121" s="150"/>
      <c r="M121" s="155"/>
      <c r="T121" s="156"/>
      <c r="AT121" s="152" t="s">
        <v>159</v>
      </c>
      <c r="AU121" s="152" t="s">
        <v>90</v>
      </c>
      <c r="AV121" s="12" t="s">
        <v>23</v>
      </c>
      <c r="AW121" s="12" t="s">
        <v>43</v>
      </c>
      <c r="AX121" s="12" t="s">
        <v>82</v>
      </c>
      <c r="AY121" s="152" t="s">
        <v>148</v>
      </c>
    </row>
    <row r="122" spans="2:65" s="13" customFormat="1" ht="11.25">
      <c r="B122" s="157"/>
      <c r="D122" s="151" t="s">
        <v>159</v>
      </c>
      <c r="E122" s="158" t="s">
        <v>36</v>
      </c>
      <c r="F122" s="159" t="s">
        <v>791</v>
      </c>
      <c r="H122" s="160">
        <v>8.3160000000000007</v>
      </c>
      <c r="I122" s="161"/>
      <c r="L122" s="157"/>
      <c r="M122" s="162"/>
      <c r="T122" s="163"/>
      <c r="AT122" s="158" t="s">
        <v>159</v>
      </c>
      <c r="AU122" s="158" t="s">
        <v>90</v>
      </c>
      <c r="AV122" s="13" t="s">
        <v>90</v>
      </c>
      <c r="AW122" s="13" t="s">
        <v>43</v>
      </c>
      <c r="AX122" s="13" t="s">
        <v>82</v>
      </c>
      <c r="AY122" s="158" t="s">
        <v>148</v>
      </c>
    </row>
    <row r="123" spans="2:65" s="13" customFormat="1" ht="11.25">
      <c r="B123" s="157"/>
      <c r="D123" s="151" t="s">
        <v>159</v>
      </c>
      <c r="E123" s="158" t="s">
        <v>36</v>
      </c>
      <c r="F123" s="159" t="s">
        <v>792</v>
      </c>
      <c r="H123" s="160">
        <v>8.8879999999999999</v>
      </c>
      <c r="I123" s="161"/>
      <c r="L123" s="157"/>
      <c r="M123" s="162"/>
      <c r="T123" s="163"/>
      <c r="AT123" s="158" t="s">
        <v>159</v>
      </c>
      <c r="AU123" s="158" t="s">
        <v>90</v>
      </c>
      <c r="AV123" s="13" t="s">
        <v>90</v>
      </c>
      <c r="AW123" s="13" t="s">
        <v>43</v>
      </c>
      <c r="AX123" s="13" t="s">
        <v>82</v>
      </c>
      <c r="AY123" s="158" t="s">
        <v>148</v>
      </c>
    </row>
    <row r="124" spans="2:65" s="13" customFormat="1" ht="11.25">
      <c r="B124" s="157"/>
      <c r="D124" s="151" t="s">
        <v>159</v>
      </c>
      <c r="E124" s="158" t="s">
        <v>36</v>
      </c>
      <c r="F124" s="159" t="s">
        <v>793</v>
      </c>
      <c r="H124" s="160">
        <v>7.0209999999999999</v>
      </c>
      <c r="I124" s="161"/>
      <c r="L124" s="157"/>
      <c r="M124" s="162"/>
      <c r="T124" s="163"/>
      <c r="AT124" s="158" t="s">
        <v>159</v>
      </c>
      <c r="AU124" s="158" t="s">
        <v>90</v>
      </c>
      <c r="AV124" s="13" t="s">
        <v>90</v>
      </c>
      <c r="AW124" s="13" t="s">
        <v>43</v>
      </c>
      <c r="AX124" s="13" t="s">
        <v>82</v>
      </c>
      <c r="AY124" s="158" t="s">
        <v>148</v>
      </c>
    </row>
    <row r="125" spans="2:65" s="13" customFormat="1" ht="11.25">
      <c r="B125" s="157"/>
      <c r="D125" s="151" t="s">
        <v>159</v>
      </c>
      <c r="E125" s="158" t="s">
        <v>36</v>
      </c>
      <c r="F125" s="159" t="s">
        <v>794</v>
      </c>
      <c r="H125" s="160">
        <v>4.0220000000000002</v>
      </c>
      <c r="I125" s="161"/>
      <c r="L125" s="157"/>
      <c r="M125" s="162"/>
      <c r="T125" s="163"/>
      <c r="AT125" s="158" t="s">
        <v>159</v>
      </c>
      <c r="AU125" s="158" t="s">
        <v>90</v>
      </c>
      <c r="AV125" s="13" t="s">
        <v>90</v>
      </c>
      <c r="AW125" s="13" t="s">
        <v>43</v>
      </c>
      <c r="AX125" s="13" t="s">
        <v>82</v>
      </c>
      <c r="AY125" s="158" t="s">
        <v>148</v>
      </c>
    </row>
    <row r="126" spans="2:65" s="13" customFormat="1" ht="11.25">
      <c r="B126" s="157"/>
      <c r="D126" s="151" t="s">
        <v>159</v>
      </c>
      <c r="E126" s="158" t="s">
        <v>36</v>
      </c>
      <c r="F126" s="159" t="s">
        <v>795</v>
      </c>
      <c r="H126" s="160">
        <v>2.5659999999999998</v>
      </c>
      <c r="I126" s="161"/>
      <c r="L126" s="157"/>
      <c r="M126" s="162"/>
      <c r="T126" s="163"/>
      <c r="AT126" s="158" t="s">
        <v>159</v>
      </c>
      <c r="AU126" s="158" t="s">
        <v>90</v>
      </c>
      <c r="AV126" s="13" t="s">
        <v>90</v>
      </c>
      <c r="AW126" s="13" t="s">
        <v>43</v>
      </c>
      <c r="AX126" s="13" t="s">
        <v>82</v>
      </c>
      <c r="AY126" s="158" t="s">
        <v>148</v>
      </c>
    </row>
    <row r="127" spans="2:65" s="12" customFormat="1" ht="11.25">
      <c r="B127" s="150"/>
      <c r="D127" s="151" t="s">
        <v>159</v>
      </c>
      <c r="E127" s="152" t="s">
        <v>36</v>
      </c>
      <c r="F127" s="153" t="s">
        <v>163</v>
      </c>
      <c r="H127" s="152" t="s">
        <v>36</v>
      </c>
      <c r="I127" s="154"/>
      <c r="L127" s="150"/>
      <c r="M127" s="155"/>
      <c r="T127" s="156"/>
      <c r="AT127" s="152" t="s">
        <v>159</v>
      </c>
      <c r="AU127" s="152" t="s">
        <v>90</v>
      </c>
      <c r="AV127" s="12" t="s">
        <v>23</v>
      </c>
      <c r="AW127" s="12" t="s">
        <v>43</v>
      </c>
      <c r="AX127" s="12" t="s">
        <v>82</v>
      </c>
      <c r="AY127" s="152" t="s">
        <v>148</v>
      </c>
    </row>
    <row r="128" spans="2:65" s="13" customFormat="1" ht="11.25">
      <c r="B128" s="157"/>
      <c r="D128" s="151" t="s">
        <v>159</v>
      </c>
      <c r="E128" s="158" t="s">
        <v>36</v>
      </c>
      <c r="F128" s="159" t="s">
        <v>637</v>
      </c>
      <c r="H128" s="160">
        <v>0.82499999999999996</v>
      </c>
      <c r="I128" s="161"/>
      <c r="L128" s="157"/>
      <c r="M128" s="162"/>
      <c r="T128" s="163"/>
      <c r="AT128" s="158" t="s">
        <v>159</v>
      </c>
      <c r="AU128" s="158" t="s">
        <v>90</v>
      </c>
      <c r="AV128" s="13" t="s">
        <v>90</v>
      </c>
      <c r="AW128" s="13" t="s">
        <v>43</v>
      </c>
      <c r="AX128" s="13" t="s">
        <v>82</v>
      </c>
      <c r="AY128" s="158" t="s">
        <v>148</v>
      </c>
    </row>
    <row r="129" spans="2:65" s="14" customFormat="1" ht="11.25">
      <c r="B129" s="164"/>
      <c r="D129" s="151" t="s">
        <v>159</v>
      </c>
      <c r="E129" s="165" t="s">
        <v>36</v>
      </c>
      <c r="F129" s="166" t="s">
        <v>167</v>
      </c>
      <c r="H129" s="167">
        <v>31.638000000000002</v>
      </c>
      <c r="I129" s="168"/>
      <c r="L129" s="164"/>
      <c r="M129" s="169"/>
      <c r="T129" s="170"/>
      <c r="AT129" s="165" t="s">
        <v>159</v>
      </c>
      <c r="AU129" s="165" t="s">
        <v>90</v>
      </c>
      <c r="AV129" s="14" t="s">
        <v>155</v>
      </c>
      <c r="AW129" s="14" t="s">
        <v>43</v>
      </c>
      <c r="AX129" s="14" t="s">
        <v>23</v>
      </c>
      <c r="AY129" s="165" t="s">
        <v>148</v>
      </c>
    </row>
    <row r="130" spans="2:65" s="1" customFormat="1" ht="24.2" customHeight="1">
      <c r="B130" s="34"/>
      <c r="C130" s="133" t="s">
        <v>175</v>
      </c>
      <c r="D130" s="133" t="s">
        <v>150</v>
      </c>
      <c r="E130" s="134" t="s">
        <v>176</v>
      </c>
      <c r="F130" s="135" t="s">
        <v>177</v>
      </c>
      <c r="G130" s="136" t="s">
        <v>170</v>
      </c>
      <c r="H130" s="137">
        <v>1.5</v>
      </c>
      <c r="I130" s="138"/>
      <c r="J130" s="139">
        <f>ROUND(I130*H130,2)</f>
        <v>0</v>
      </c>
      <c r="K130" s="135" t="s">
        <v>154</v>
      </c>
      <c r="L130" s="34"/>
      <c r="M130" s="140" t="s">
        <v>36</v>
      </c>
      <c r="N130" s="141" t="s">
        <v>53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155</v>
      </c>
      <c r="AT130" s="144" t="s">
        <v>150</v>
      </c>
      <c r="AU130" s="144" t="s">
        <v>90</v>
      </c>
      <c r="AY130" s="18" t="s">
        <v>148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8" t="s">
        <v>23</v>
      </c>
      <c r="BK130" s="145">
        <f>ROUND(I130*H130,2)</f>
        <v>0</v>
      </c>
      <c r="BL130" s="18" t="s">
        <v>155</v>
      </c>
      <c r="BM130" s="144" t="s">
        <v>796</v>
      </c>
    </row>
    <row r="131" spans="2:65" s="1" customFormat="1" ht="11.25">
      <c r="B131" s="34"/>
      <c r="D131" s="146" t="s">
        <v>157</v>
      </c>
      <c r="F131" s="147" t="s">
        <v>179</v>
      </c>
      <c r="I131" s="148"/>
      <c r="L131" s="34"/>
      <c r="M131" s="149"/>
      <c r="T131" s="55"/>
      <c r="AT131" s="18" t="s">
        <v>157</v>
      </c>
      <c r="AU131" s="18" t="s">
        <v>90</v>
      </c>
    </row>
    <row r="132" spans="2:65" s="12" customFormat="1" ht="11.25">
      <c r="B132" s="150"/>
      <c r="D132" s="151" t="s">
        <v>159</v>
      </c>
      <c r="E132" s="152" t="s">
        <v>36</v>
      </c>
      <c r="F132" s="153" t="s">
        <v>784</v>
      </c>
      <c r="H132" s="152" t="s">
        <v>36</v>
      </c>
      <c r="I132" s="154"/>
      <c r="L132" s="150"/>
      <c r="M132" s="155"/>
      <c r="T132" s="156"/>
      <c r="AT132" s="152" t="s">
        <v>159</v>
      </c>
      <c r="AU132" s="152" t="s">
        <v>90</v>
      </c>
      <c r="AV132" s="12" t="s">
        <v>23</v>
      </c>
      <c r="AW132" s="12" t="s">
        <v>43</v>
      </c>
      <c r="AX132" s="12" t="s">
        <v>82</v>
      </c>
      <c r="AY132" s="152" t="s">
        <v>148</v>
      </c>
    </row>
    <row r="133" spans="2:65" s="12" customFormat="1" ht="11.25">
      <c r="B133" s="150"/>
      <c r="D133" s="151" t="s">
        <v>159</v>
      </c>
      <c r="E133" s="152" t="s">
        <v>36</v>
      </c>
      <c r="F133" s="153" t="s">
        <v>165</v>
      </c>
      <c r="H133" s="152" t="s">
        <v>36</v>
      </c>
      <c r="I133" s="154"/>
      <c r="L133" s="150"/>
      <c r="M133" s="155"/>
      <c r="T133" s="156"/>
      <c r="AT133" s="152" t="s">
        <v>159</v>
      </c>
      <c r="AU133" s="152" t="s">
        <v>90</v>
      </c>
      <c r="AV133" s="12" t="s">
        <v>23</v>
      </c>
      <c r="AW133" s="12" t="s">
        <v>43</v>
      </c>
      <c r="AX133" s="12" t="s">
        <v>82</v>
      </c>
      <c r="AY133" s="152" t="s">
        <v>148</v>
      </c>
    </row>
    <row r="134" spans="2:65" s="13" customFormat="1" ht="11.25">
      <c r="B134" s="157"/>
      <c r="D134" s="151" t="s">
        <v>159</v>
      </c>
      <c r="E134" s="158" t="s">
        <v>36</v>
      </c>
      <c r="F134" s="159" t="s">
        <v>639</v>
      </c>
      <c r="H134" s="160">
        <v>1.5</v>
      </c>
      <c r="I134" s="161"/>
      <c r="L134" s="157"/>
      <c r="M134" s="162"/>
      <c r="T134" s="163"/>
      <c r="AT134" s="158" t="s">
        <v>159</v>
      </c>
      <c r="AU134" s="158" t="s">
        <v>90</v>
      </c>
      <c r="AV134" s="13" t="s">
        <v>90</v>
      </c>
      <c r="AW134" s="13" t="s">
        <v>43</v>
      </c>
      <c r="AX134" s="13" t="s">
        <v>82</v>
      </c>
      <c r="AY134" s="158" t="s">
        <v>148</v>
      </c>
    </row>
    <row r="135" spans="2:65" s="14" customFormat="1" ht="11.25">
      <c r="B135" s="164"/>
      <c r="D135" s="151" t="s">
        <v>159</v>
      </c>
      <c r="E135" s="165" t="s">
        <v>36</v>
      </c>
      <c r="F135" s="166" t="s">
        <v>167</v>
      </c>
      <c r="H135" s="167">
        <v>1.5</v>
      </c>
      <c r="I135" s="168"/>
      <c r="L135" s="164"/>
      <c r="M135" s="169"/>
      <c r="T135" s="170"/>
      <c r="AT135" s="165" t="s">
        <v>159</v>
      </c>
      <c r="AU135" s="165" t="s">
        <v>90</v>
      </c>
      <c r="AV135" s="14" t="s">
        <v>155</v>
      </c>
      <c r="AW135" s="14" t="s">
        <v>43</v>
      </c>
      <c r="AX135" s="14" t="s">
        <v>23</v>
      </c>
      <c r="AY135" s="165" t="s">
        <v>148</v>
      </c>
    </row>
    <row r="136" spans="2:65" s="1" customFormat="1" ht="37.9" customHeight="1">
      <c r="B136" s="34"/>
      <c r="C136" s="133" t="s">
        <v>155</v>
      </c>
      <c r="D136" s="133" t="s">
        <v>150</v>
      </c>
      <c r="E136" s="134" t="s">
        <v>220</v>
      </c>
      <c r="F136" s="135" t="s">
        <v>221</v>
      </c>
      <c r="G136" s="136" t="s">
        <v>170</v>
      </c>
      <c r="H136" s="137">
        <v>9.1539999999999999</v>
      </c>
      <c r="I136" s="138"/>
      <c r="J136" s="139">
        <f>ROUND(I136*H136,2)</f>
        <v>0</v>
      </c>
      <c r="K136" s="135" t="s">
        <v>154</v>
      </c>
      <c r="L136" s="34"/>
      <c r="M136" s="140" t="s">
        <v>36</v>
      </c>
      <c r="N136" s="141" t="s">
        <v>53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155</v>
      </c>
      <c r="AT136" s="144" t="s">
        <v>150</v>
      </c>
      <c r="AU136" s="144" t="s">
        <v>90</v>
      </c>
      <c r="AY136" s="18" t="s">
        <v>148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8" t="s">
        <v>23</v>
      </c>
      <c r="BK136" s="145">
        <f>ROUND(I136*H136,2)</f>
        <v>0</v>
      </c>
      <c r="BL136" s="18" t="s">
        <v>155</v>
      </c>
      <c r="BM136" s="144" t="s">
        <v>797</v>
      </c>
    </row>
    <row r="137" spans="2:65" s="1" customFormat="1" ht="11.25">
      <c r="B137" s="34"/>
      <c r="D137" s="146" t="s">
        <v>157</v>
      </c>
      <c r="F137" s="147" t="s">
        <v>223</v>
      </c>
      <c r="I137" s="148"/>
      <c r="L137" s="34"/>
      <c r="M137" s="149"/>
      <c r="T137" s="55"/>
      <c r="AT137" s="18" t="s">
        <v>157</v>
      </c>
      <c r="AU137" s="18" t="s">
        <v>90</v>
      </c>
    </row>
    <row r="138" spans="2:65" s="12" customFormat="1" ht="11.25">
      <c r="B138" s="150"/>
      <c r="D138" s="151" t="s">
        <v>159</v>
      </c>
      <c r="E138" s="152" t="s">
        <v>36</v>
      </c>
      <c r="F138" s="153" t="s">
        <v>224</v>
      </c>
      <c r="H138" s="152" t="s">
        <v>36</v>
      </c>
      <c r="I138" s="154"/>
      <c r="L138" s="150"/>
      <c r="M138" s="155"/>
      <c r="T138" s="156"/>
      <c r="AT138" s="152" t="s">
        <v>159</v>
      </c>
      <c r="AU138" s="152" t="s">
        <v>90</v>
      </c>
      <c r="AV138" s="12" t="s">
        <v>23</v>
      </c>
      <c r="AW138" s="12" t="s">
        <v>43</v>
      </c>
      <c r="AX138" s="12" t="s">
        <v>82</v>
      </c>
      <c r="AY138" s="152" t="s">
        <v>148</v>
      </c>
    </row>
    <row r="139" spans="2:65" s="13" customFormat="1" ht="11.25">
      <c r="B139" s="157"/>
      <c r="D139" s="151" t="s">
        <v>159</v>
      </c>
      <c r="E139" s="158" t="s">
        <v>36</v>
      </c>
      <c r="F139" s="159" t="s">
        <v>798</v>
      </c>
      <c r="H139" s="160">
        <v>9.1539999999999999</v>
      </c>
      <c r="I139" s="161"/>
      <c r="L139" s="157"/>
      <c r="M139" s="162"/>
      <c r="T139" s="163"/>
      <c r="AT139" s="158" t="s">
        <v>159</v>
      </c>
      <c r="AU139" s="158" t="s">
        <v>90</v>
      </c>
      <c r="AV139" s="13" t="s">
        <v>90</v>
      </c>
      <c r="AW139" s="13" t="s">
        <v>43</v>
      </c>
      <c r="AX139" s="13" t="s">
        <v>23</v>
      </c>
      <c r="AY139" s="158" t="s">
        <v>148</v>
      </c>
    </row>
    <row r="140" spans="2:65" s="1" customFormat="1" ht="37.9" customHeight="1">
      <c r="B140" s="34"/>
      <c r="C140" s="133" t="s">
        <v>188</v>
      </c>
      <c r="D140" s="133" t="s">
        <v>150</v>
      </c>
      <c r="E140" s="134" t="s">
        <v>189</v>
      </c>
      <c r="F140" s="135" t="s">
        <v>190</v>
      </c>
      <c r="G140" s="136" t="s">
        <v>170</v>
      </c>
      <c r="H140" s="137">
        <v>32.637999999999998</v>
      </c>
      <c r="I140" s="138"/>
      <c r="J140" s="139">
        <f>ROUND(I140*H140,2)</f>
        <v>0</v>
      </c>
      <c r="K140" s="135" t="s">
        <v>154</v>
      </c>
      <c r="L140" s="34"/>
      <c r="M140" s="140" t="s">
        <v>36</v>
      </c>
      <c r="N140" s="141" t="s">
        <v>53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155</v>
      </c>
      <c r="AT140" s="144" t="s">
        <v>150</v>
      </c>
      <c r="AU140" s="144" t="s">
        <v>90</v>
      </c>
      <c r="AY140" s="18" t="s">
        <v>148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8" t="s">
        <v>23</v>
      </c>
      <c r="BK140" s="145">
        <f>ROUND(I140*H140,2)</f>
        <v>0</v>
      </c>
      <c r="BL140" s="18" t="s">
        <v>155</v>
      </c>
      <c r="BM140" s="144" t="s">
        <v>799</v>
      </c>
    </row>
    <row r="141" spans="2:65" s="1" customFormat="1" ht="11.25">
      <c r="B141" s="34"/>
      <c r="D141" s="146" t="s">
        <v>157</v>
      </c>
      <c r="F141" s="147" t="s">
        <v>192</v>
      </c>
      <c r="I141" s="148"/>
      <c r="L141" s="34"/>
      <c r="M141" s="149"/>
      <c r="T141" s="55"/>
      <c r="AT141" s="18" t="s">
        <v>157</v>
      </c>
      <c r="AU141" s="18" t="s">
        <v>90</v>
      </c>
    </row>
    <row r="142" spans="2:65" s="12" customFormat="1" ht="11.25">
      <c r="B142" s="150"/>
      <c r="D142" s="151" t="s">
        <v>159</v>
      </c>
      <c r="E142" s="152" t="s">
        <v>36</v>
      </c>
      <c r="F142" s="153" t="s">
        <v>193</v>
      </c>
      <c r="H142" s="152" t="s">
        <v>36</v>
      </c>
      <c r="I142" s="154"/>
      <c r="L142" s="150"/>
      <c r="M142" s="155"/>
      <c r="T142" s="156"/>
      <c r="AT142" s="152" t="s">
        <v>159</v>
      </c>
      <c r="AU142" s="152" t="s">
        <v>90</v>
      </c>
      <c r="AV142" s="12" t="s">
        <v>23</v>
      </c>
      <c r="AW142" s="12" t="s">
        <v>43</v>
      </c>
      <c r="AX142" s="12" t="s">
        <v>82</v>
      </c>
      <c r="AY142" s="152" t="s">
        <v>148</v>
      </c>
    </row>
    <row r="143" spans="2:65" s="13" customFormat="1" ht="11.25">
      <c r="B143" s="157"/>
      <c r="D143" s="151" t="s">
        <v>159</v>
      </c>
      <c r="E143" s="158" t="s">
        <v>36</v>
      </c>
      <c r="F143" s="159" t="s">
        <v>800</v>
      </c>
      <c r="H143" s="160">
        <v>32.637999999999998</v>
      </c>
      <c r="I143" s="161"/>
      <c r="L143" s="157"/>
      <c r="M143" s="162"/>
      <c r="T143" s="163"/>
      <c r="AT143" s="158" t="s">
        <v>159</v>
      </c>
      <c r="AU143" s="158" t="s">
        <v>90</v>
      </c>
      <c r="AV143" s="13" t="s">
        <v>90</v>
      </c>
      <c r="AW143" s="13" t="s">
        <v>43</v>
      </c>
      <c r="AX143" s="13" t="s">
        <v>82</v>
      </c>
      <c r="AY143" s="158" t="s">
        <v>148</v>
      </c>
    </row>
    <row r="144" spans="2:65" s="14" customFormat="1" ht="11.25">
      <c r="B144" s="164"/>
      <c r="D144" s="151" t="s">
        <v>159</v>
      </c>
      <c r="E144" s="165" t="s">
        <v>36</v>
      </c>
      <c r="F144" s="166" t="s">
        <v>167</v>
      </c>
      <c r="H144" s="167">
        <v>32.637999999999998</v>
      </c>
      <c r="I144" s="168"/>
      <c r="L144" s="164"/>
      <c r="M144" s="169"/>
      <c r="T144" s="170"/>
      <c r="AT144" s="165" t="s">
        <v>159</v>
      </c>
      <c r="AU144" s="165" t="s">
        <v>90</v>
      </c>
      <c r="AV144" s="14" t="s">
        <v>155</v>
      </c>
      <c r="AW144" s="14" t="s">
        <v>43</v>
      </c>
      <c r="AX144" s="14" t="s">
        <v>23</v>
      </c>
      <c r="AY144" s="165" t="s">
        <v>148</v>
      </c>
    </row>
    <row r="145" spans="2:65" s="1" customFormat="1" ht="37.9" customHeight="1">
      <c r="B145" s="34"/>
      <c r="C145" s="133" t="s">
        <v>195</v>
      </c>
      <c r="D145" s="133" t="s">
        <v>150</v>
      </c>
      <c r="E145" s="134" t="s">
        <v>196</v>
      </c>
      <c r="F145" s="135" t="s">
        <v>197</v>
      </c>
      <c r="G145" s="136" t="s">
        <v>170</v>
      </c>
      <c r="H145" s="137">
        <v>326.38</v>
      </c>
      <c r="I145" s="138"/>
      <c r="J145" s="139">
        <f>ROUND(I145*H145,2)</f>
        <v>0</v>
      </c>
      <c r="K145" s="135" t="s">
        <v>154</v>
      </c>
      <c r="L145" s="34"/>
      <c r="M145" s="140" t="s">
        <v>36</v>
      </c>
      <c r="N145" s="141" t="s">
        <v>53</v>
      </c>
      <c r="P145" s="142">
        <f>O145*H145</f>
        <v>0</v>
      </c>
      <c r="Q145" s="142">
        <v>0</v>
      </c>
      <c r="R145" s="142">
        <f>Q145*H145</f>
        <v>0</v>
      </c>
      <c r="S145" s="142">
        <v>0</v>
      </c>
      <c r="T145" s="143">
        <f>S145*H145</f>
        <v>0</v>
      </c>
      <c r="AR145" s="144" t="s">
        <v>155</v>
      </c>
      <c r="AT145" s="144" t="s">
        <v>150</v>
      </c>
      <c r="AU145" s="144" t="s">
        <v>90</v>
      </c>
      <c r="AY145" s="18" t="s">
        <v>148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8" t="s">
        <v>23</v>
      </c>
      <c r="BK145" s="145">
        <f>ROUND(I145*H145,2)</f>
        <v>0</v>
      </c>
      <c r="BL145" s="18" t="s">
        <v>155</v>
      </c>
      <c r="BM145" s="144" t="s">
        <v>801</v>
      </c>
    </row>
    <row r="146" spans="2:65" s="1" customFormat="1" ht="11.25">
      <c r="B146" s="34"/>
      <c r="D146" s="146" t="s">
        <v>157</v>
      </c>
      <c r="F146" s="147" t="s">
        <v>199</v>
      </c>
      <c r="I146" s="148"/>
      <c r="L146" s="34"/>
      <c r="M146" s="149"/>
      <c r="T146" s="55"/>
      <c r="AT146" s="18" t="s">
        <v>157</v>
      </c>
      <c r="AU146" s="18" t="s">
        <v>90</v>
      </c>
    </row>
    <row r="147" spans="2:65" s="12" customFormat="1" ht="11.25">
      <c r="B147" s="150"/>
      <c r="D147" s="151" t="s">
        <v>159</v>
      </c>
      <c r="E147" s="152" t="s">
        <v>36</v>
      </c>
      <c r="F147" s="153" t="s">
        <v>200</v>
      </c>
      <c r="H147" s="152" t="s">
        <v>36</v>
      </c>
      <c r="I147" s="154"/>
      <c r="L147" s="150"/>
      <c r="M147" s="155"/>
      <c r="T147" s="156"/>
      <c r="AT147" s="152" t="s">
        <v>159</v>
      </c>
      <c r="AU147" s="152" t="s">
        <v>90</v>
      </c>
      <c r="AV147" s="12" t="s">
        <v>23</v>
      </c>
      <c r="AW147" s="12" t="s">
        <v>43</v>
      </c>
      <c r="AX147" s="12" t="s">
        <v>82</v>
      </c>
      <c r="AY147" s="152" t="s">
        <v>148</v>
      </c>
    </row>
    <row r="148" spans="2:65" s="13" customFormat="1" ht="11.25">
      <c r="B148" s="157"/>
      <c r="D148" s="151" t="s">
        <v>159</v>
      </c>
      <c r="E148" s="158" t="s">
        <v>36</v>
      </c>
      <c r="F148" s="159" t="s">
        <v>802</v>
      </c>
      <c r="H148" s="160">
        <v>326.38</v>
      </c>
      <c r="I148" s="161"/>
      <c r="L148" s="157"/>
      <c r="M148" s="162"/>
      <c r="T148" s="163"/>
      <c r="AT148" s="158" t="s">
        <v>159</v>
      </c>
      <c r="AU148" s="158" t="s">
        <v>90</v>
      </c>
      <c r="AV148" s="13" t="s">
        <v>90</v>
      </c>
      <c r="AW148" s="13" t="s">
        <v>43</v>
      </c>
      <c r="AX148" s="13" t="s">
        <v>82</v>
      </c>
      <c r="AY148" s="158" t="s">
        <v>148</v>
      </c>
    </row>
    <row r="149" spans="2:65" s="14" customFormat="1" ht="11.25">
      <c r="B149" s="164"/>
      <c r="D149" s="151" t="s">
        <v>159</v>
      </c>
      <c r="E149" s="165" t="s">
        <v>36</v>
      </c>
      <c r="F149" s="166" t="s">
        <v>167</v>
      </c>
      <c r="H149" s="167">
        <v>326.38</v>
      </c>
      <c r="I149" s="168"/>
      <c r="L149" s="164"/>
      <c r="M149" s="169"/>
      <c r="T149" s="170"/>
      <c r="AT149" s="165" t="s">
        <v>159</v>
      </c>
      <c r="AU149" s="165" t="s">
        <v>90</v>
      </c>
      <c r="AV149" s="14" t="s">
        <v>155</v>
      </c>
      <c r="AW149" s="14" t="s">
        <v>43</v>
      </c>
      <c r="AX149" s="14" t="s">
        <v>23</v>
      </c>
      <c r="AY149" s="165" t="s">
        <v>148</v>
      </c>
    </row>
    <row r="150" spans="2:65" s="1" customFormat="1" ht="24.2" customHeight="1">
      <c r="B150" s="34"/>
      <c r="C150" s="133" t="s">
        <v>202</v>
      </c>
      <c r="D150" s="133" t="s">
        <v>150</v>
      </c>
      <c r="E150" s="134" t="s">
        <v>211</v>
      </c>
      <c r="F150" s="135" t="s">
        <v>212</v>
      </c>
      <c r="G150" s="136" t="s">
        <v>170</v>
      </c>
      <c r="H150" s="137">
        <v>9.1539999999999999</v>
      </c>
      <c r="I150" s="138"/>
      <c r="J150" s="139">
        <f>ROUND(I150*H150,2)</f>
        <v>0</v>
      </c>
      <c r="K150" s="135" t="s">
        <v>154</v>
      </c>
      <c r="L150" s="34"/>
      <c r="M150" s="140" t="s">
        <v>36</v>
      </c>
      <c r="N150" s="141" t="s">
        <v>53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155</v>
      </c>
      <c r="AT150" s="144" t="s">
        <v>150</v>
      </c>
      <c r="AU150" s="144" t="s">
        <v>90</v>
      </c>
      <c r="AY150" s="18" t="s">
        <v>148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8" t="s">
        <v>23</v>
      </c>
      <c r="BK150" s="145">
        <f>ROUND(I150*H150,2)</f>
        <v>0</v>
      </c>
      <c r="BL150" s="18" t="s">
        <v>155</v>
      </c>
      <c r="BM150" s="144" t="s">
        <v>803</v>
      </c>
    </row>
    <row r="151" spans="2:65" s="1" customFormat="1" ht="11.25">
      <c r="B151" s="34"/>
      <c r="D151" s="146" t="s">
        <v>157</v>
      </c>
      <c r="F151" s="147" t="s">
        <v>214</v>
      </c>
      <c r="I151" s="148"/>
      <c r="L151" s="34"/>
      <c r="M151" s="149"/>
      <c r="T151" s="55"/>
      <c r="AT151" s="18" t="s">
        <v>157</v>
      </c>
      <c r="AU151" s="18" t="s">
        <v>90</v>
      </c>
    </row>
    <row r="152" spans="2:65" s="12" customFormat="1" ht="11.25">
      <c r="B152" s="150"/>
      <c r="D152" s="151" t="s">
        <v>159</v>
      </c>
      <c r="E152" s="152" t="s">
        <v>36</v>
      </c>
      <c r="F152" s="153" t="s">
        <v>647</v>
      </c>
      <c r="H152" s="152" t="s">
        <v>36</v>
      </c>
      <c r="I152" s="154"/>
      <c r="L152" s="150"/>
      <c r="M152" s="155"/>
      <c r="T152" s="156"/>
      <c r="AT152" s="152" t="s">
        <v>159</v>
      </c>
      <c r="AU152" s="152" t="s">
        <v>90</v>
      </c>
      <c r="AV152" s="12" t="s">
        <v>23</v>
      </c>
      <c r="AW152" s="12" t="s">
        <v>43</v>
      </c>
      <c r="AX152" s="12" t="s">
        <v>82</v>
      </c>
      <c r="AY152" s="152" t="s">
        <v>148</v>
      </c>
    </row>
    <row r="153" spans="2:65" s="13" customFormat="1" ht="11.25">
      <c r="B153" s="157"/>
      <c r="D153" s="151" t="s">
        <v>159</v>
      </c>
      <c r="E153" s="158" t="s">
        <v>36</v>
      </c>
      <c r="F153" s="159" t="s">
        <v>798</v>
      </c>
      <c r="H153" s="160">
        <v>9.1539999999999999</v>
      </c>
      <c r="I153" s="161"/>
      <c r="L153" s="157"/>
      <c r="M153" s="162"/>
      <c r="T153" s="163"/>
      <c r="AT153" s="158" t="s">
        <v>159</v>
      </c>
      <c r="AU153" s="158" t="s">
        <v>90</v>
      </c>
      <c r="AV153" s="13" t="s">
        <v>90</v>
      </c>
      <c r="AW153" s="13" t="s">
        <v>43</v>
      </c>
      <c r="AX153" s="13" t="s">
        <v>82</v>
      </c>
      <c r="AY153" s="158" t="s">
        <v>148</v>
      </c>
    </row>
    <row r="154" spans="2:65" s="14" customFormat="1" ht="11.25">
      <c r="B154" s="164"/>
      <c r="D154" s="151" t="s">
        <v>159</v>
      </c>
      <c r="E154" s="165" t="s">
        <v>36</v>
      </c>
      <c r="F154" s="166" t="s">
        <v>167</v>
      </c>
      <c r="H154" s="167">
        <v>9.1539999999999999</v>
      </c>
      <c r="I154" s="168"/>
      <c r="L154" s="164"/>
      <c r="M154" s="169"/>
      <c r="T154" s="170"/>
      <c r="AT154" s="165" t="s">
        <v>159</v>
      </c>
      <c r="AU154" s="165" t="s">
        <v>90</v>
      </c>
      <c r="AV154" s="14" t="s">
        <v>155</v>
      </c>
      <c r="AW154" s="14" t="s">
        <v>43</v>
      </c>
      <c r="AX154" s="14" t="s">
        <v>23</v>
      </c>
      <c r="AY154" s="165" t="s">
        <v>148</v>
      </c>
    </row>
    <row r="155" spans="2:65" s="1" customFormat="1" ht="24.2" customHeight="1">
      <c r="B155" s="34"/>
      <c r="C155" s="133" t="s">
        <v>210</v>
      </c>
      <c r="D155" s="133" t="s">
        <v>150</v>
      </c>
      <c r="E155" s="134" t="s">
        <v>203</v>
      </c>
      <c r="F155" s="135" t="s">
        <v>204</v>
      </c>
      <c r="G155" s="136" t="s">
        <v>205</v>
      </c>
      <c r="H155" s="137">
        <v>57.116999999999997</v>
      </c>
      <c r="I155" s="138"/>
      <c r="J155" s="139">
        <f>ROUND(I155*H155,2)</f>
        <v>0</v>
      </c>
      <c r="K155" s="135" t="s">
        <v>154</v>
      </c>
      <c r="L155" s="34"/>
      <c r="M155" s="140" t="s">
        <v>36</v>
      </c>
      <c r="N155" s="141" t="s">
        <v>53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155</v>
      </c>
      <c r="AT155" s="144" t="s">
        <v>150</v>
      </c>
      <c r="AU155" s="144" t="s">
        <v>90</v>
      </c>
      <c r="AY155" s="18" t="s">
        <v>148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8" t="s">
        <v>23</v>
      </c>
      <c r="BK155" s="145">
        <f>ROUND(I155*H155,2)</f>
        <v>0</v>
      </c>
      <c r="BL155" s="18" t="s">
        <v>155</v>
      </c>
      <c r="BM155" s="144" t="s">
        <v>804</v>
      </c>
    </row>
    <row r="156" spans="2:65" s="1" customFormat="1" ht="11.25">
      <c r="B156" s="34"/>
      <c r="D156" s="146" t="s">
        <v>157</v>
      </c>
      <c r="F156" s="147" t="s">
        <v>207</v>
      </c>
      <c r="I156" s="148"/>
      <c r="L156" s="34"/>
      <c r="M156" s="149"/>
      <c r="T156" s="55"/>
      <c r="AT156" s="18" t="s">
        <v>157</v>
      </c>
      <c r="AU156" s="18" t="s">
        <v>90</v>
      </c>
    </row>
    <row r="157" spans="2:65" s="12" customFormat="1" ht="11.25">
      <c r="B157" s="150"/>
      <c r="D157" s="151" t="s">
        <v>159</v>
      </c>
      <c r="E157" s="152" t="s">
        <v>36</v>
      </c>
      <c r="F157" s="153" t="s">
        <v>208</v>
      </c>
      <c r="H157" s="152" t="s">
        <v>36</v>
      </c>
      <c r="I157" s="154"/>
      <c r="L157" s="150"/>
      <c r="M157" s="155"/>
      <c r="T157" s="156"/>
      <c r="AT157" s="152" t="s">
        <v>159</v>
      </c>
      <c r="AU157" s="152" t="s">
        <v>90</v>
      </c>
      <c r="AV157" s="12" t="s">
        <v>23</v>
      </c>
      <c r="AW157" s="12" t="s">
        <v>43</v>
      </c>
      <c r="AX157" s="12" t="s">
        <v>82</v>
      </c>
      <c r="AY157" s="152" t="s">
        <v>148</v>
      </c>
    </row>
    <row r="158" spans="2:65" s="13" customFormat="1" ht="11.25">
      <c r="B158" s="157"/>
      <c r="D158" s="151" t="s">
        <v>159</v>
      </c>
      <c r="E158" s="158" t="s">
        <v>36</v>
      </c>
      <c r="F158" s="159" t="s">
        <v>805</v>
      </c>
      <c r="H158" s="160">
        <v>57.116999999999997</v>
      </c>
      <c r="I158" s="161"/>
      <c r="L158" s="157"/>
      <c r="M158" s="162"/>
      <c r="T158" s="163"/>
      <c r="AT158" s="158" t="s">
        <v>159</v>
      </c>
      <c r="AU158" s="158" t="s">
        <v>90</v>
      </c>
      <c r="AV158" s="13" t="s">
        <v>90</v>
      </c>
      <c r="AW158" s="13" t="s">
        <v>43</v>
      </c>
      <c r="AX158" s="13" t="s">
        <v>82</v>
      </c>
      <c r="AY158" s="158" t="s">
        <v>148</v>
      </c>
    </row>
    <row r="159" spans="2:65" s="14" customFormat="1" ht="11.25">
      <c r="B159" s="164"/>
      <c r="D159" s="151" t="s">
        <v>159</v>
      </c>
      <c r="E159" s="165" t="s">
        <v>36</v>
      </c>
      <c r="F159" s="166" t="s">
        <v>167</v>
      </c>
      <c r="H159" s="167">
        <v>57.116999999999997</v>
      </c>
      <c r="I159" s="168"/>
      <c r="L159" s="164"/>
      <c r="M159" s="169"/>
      <c r="T159" s="170"/>
      <c r="AT159" s="165" t="s">
        <v>159</v>
      </c>
      <c r="AU159" s="165" t="s">
        <v>90</v>
      </c>
      <c r="AV159" s="14" t="s">
        <v>155</v>
      </c>
      <c r="AW159" s="14" t="s">
        <v>43</v>
      </c>
      <c r="AX159" s="14" t="s">
        <v>23</v>
      </c>
      <c r="AY159" s="165" t="s">
        <v>148</v>
      </c>
    </row>
    <row r="160" spans="2:65" s="1" customFormat="1" ht="24.2" customHeight="1">
      <c r="B160" s="34"/>
      <c r="C160" s="133" t="s">
        <v>219</v>
      </c>
      <c r="D160" s="133" t="s">
        <v>150</v>
      </c>
      <c r="E160" s="134" t="s">
        <v>181</v>
      </c>
      <c r="F160" s="135" t="s">
        <v>182</v>
      </c>
      <c r="G160" s="136" t="s">
        <v>170</v>
      </c>
      <c r="H160" s="137">
        <v>0.5</v>
      </c>
      <c r="I160" s="138"/>
      <c r="J160" s="139">
        <f>ROUND(I160*H160,2)</f>
        <v>0</v>
      </c>
      <c r="K160" s="135" t="s">
        <v>154</v>
      </c>
      <c r="L160" s="34"/>
      <c r="M160" s="140" t="s">
        <v>36</v>
      </c>
      <c r="N160" s="141" t="s">
        <v>53</v>
      </c>
      <c r="P160" s="142">
        <f>O160*H160</f>
        <v>0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AR160" s="144" t="s">
        <v>155</v>
      </c>
      <c r="AT160" s="144" t="s">
        <v>150</v>
      </c>
      <c r="AU160" s="144" t="s">
        <v>90</v>
      </c>
      <c r="AY160" s="18" t="s">
        <v>148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8" t="s">
        <v>23</v>
      </c>
      <c r="BK160" s="145">
        <f>ROUND(I160*H160,2)</f>
        <v>0</v>
      </c>
      <c r="BL160" s="18" t="s">
        <v>155</v>
      </c>
      <c r="BM160" s="144" t="s">
        <v>806</v>
      </c>
    </row>
    <row r="161" spans="2:65" s="1" customFormat="1" ht="11.25">
      <c r="B161" s="34"/>
      <c r="D161" s="146" t="s">
        <v>157</v>
      </c>
      <c r="F161" s="147" t="s">
        <v>184</v>
      </c>
      <c r="I161" s="148"/>
      <c r="L161" s="34"/>
      <c r="M161" s="149"/>
      <c r="T161" s="55"/>
      <c r="AT161" s="18" t="s">
        <v>157</v>
      </c>
      <c r="AU161" s="18" t="s">
        <v>90</v>
      </c>
    </row>
    <row r="162" spans="2:65" s="12" customFormat="1" ht="11.25">
      <c r="B162" s="150"/>
      <c r="D162" s="151" t="s">
        <v>159</v>
      </c>
      <c r="E162" s="152" t="s">
        <v>36</v>
      </c>
      <c r="F162" s="153" t="s">
        <v>784</v>
      </c>
      <c r="H162" s="152" t="s">
        <v>36</v>
      </c>
      <c r="I162" s="154"/>
      <c r="L162" s="150"/>
      <c r="M162" s="155"/>
      <c r="T162" s="156"/>
      <c r="AT162" s="152" t="s">
        <v>159</v>
      </c>
      <c r="AU162" s="152" t="s">
        <v>90</v>
      </c>
      <c r="AV162" s="12" t="s">
        <v>23</v>
      </c>
      <c r="AW162" s="12" t="s">
        <v>43</v>
      </c>
      <c r="AX162" s="12" t="s">
        <v>82</v>
      </c>
      <c r="AY162" s="152" t="s">
        <v>148</v>
      </c>
    </row>
    <row r="163" spans="2:65" s="12" customFormat="1" ht="11.25">
      <c r="B163" s="150"/>
      <c r="D163" s="151" t="s">
        <v>159</v>
      </c>
      <c r="E163" s="152" t="s">
        <v>36</v>
      </c>
      <c r="F163" s="153" t="s">
        <v>165</v>
      </c>
      <c r="H163" s="152" t="s">
        <v>36</v>
      </c>
      <c r="I163" s="154"/>
      <c r="L163" s="150"/>
      <c r="M163" s="155"/>
      <c r="T163" s="156"/>
      <c r="AT163" s="152" t="s">
        <v>159</v>
      </c>
      <c r="AU163" s="152" t="s">
        <v>90</v>
      </c>
      <c r="AV163" s="12" t="s">
        <v>23</v>
      </c>
      <c r="AW163" s="12" t="s">
        <v>43</v>
      </c>
      <c r="AX163" s="12" t="s">
        <v>82</v>
      </c>
      <c r="AY163" s="152" t="s">
        <v>148</v>
      </c>
    </row>
    <row r="164" spans="2:65" s="13" customFormat="1" ht="11.25">
      <c r="B164" s="157"/>
      <c r="D164" s="151" t="s">
        <v>159</v>
      </c>
      <c r="E164" s="158" t="s">
        <v>36</v>
      </c>
      <c r="F164" s="159" t="s">
        <v>639</v>
      </c>
      <c r="H164" s="160">
        <v>1.5</v>
      </c>
      <c r="I164" s="161"/>
      <c r="L164" s="157"/>
      <c r="M164" s="162"/>
      <c r="T164" s="163"/>
      <c r="AT164" s="158" t="s">
        <v>159</v>
      </c>
      <c r="AU164" s="158" t="s">
        <v>90</v>
      </c>
      <c r="AV164" s="13" t="s">
        <v>90</v>
      </c>
      <c r="AW164" s="13" t="s">
        <v>43</v>
      </c>
      <c r="AX164" s="13" t="s">
        <v>82</v>
      </c>
      <c r="AY164" s="158" t="s">
        <v>148</v>
      </c>
    </row>
    <row r="165" spans="2:65" s="12" customFormat="1" ht="11.25">
      <c r="B165" s="150"/>
      <c r="D165" s="151" t="s">
        <v>159</v>
      </c>
      <c r="E165" s="152" t="s">
        <v>36</v>
      </c>
      <c r="F165" s="153" t="s">
        <v>185</v>
      </c>
      <c r="H165" s="152" t="s">
        <v>36</v>
      </c>
      <c r="I165" s="154"/>
      <c r="L165" s="150"/>
      <c r="M165" s="155"/>
      <c r="T165" s="156"/>
      <c r="AT165" s="152" t="s">
        <v>159</v>
      </c>
      <c r="AU165" s="152" t="s">
        <v>90</v>
      </c>
      <c r="AV165" s="12" t="s">
        <v>23</v>
      </c>
      <c r="AW165" s="12" t="s">
        <v>43</v>
      </c>
      <c r="AX165" s="12" t="s">
        <v>82</v>
      </c>
      <c r="AY165" s="152" t="s">
        <v>148</v>
      </c>
    </row>
    <row r="166" spans="2:65" s="12" customFormat="1" ht="11.25">
      <c r="B166" s="150"/>
      <c r="D166" s="151" t="s">
        <v>159</v>
      </c>
      <c r="E166" s="152" t="s">
        <v>36</v>
      </c>
      <c r="F166" s="153" t="s">
        <v>186</v>
      </c>
      <c r="H166" s="152" t="s">
        <v>36</v>
      </c>
      <c r="I166" s="154"/>
      <c r="L166" s="150"/>
      <c r="M166" s="155"/>
      <c r="T166" s="156"/>
      <c r="AT166" s="152" t="s">
        <v>159</v>
      </c>
      <c r="AU166" s="152" t="s">
        <v>90</v>
      </c>
      <c r="AV166" s="12" t="s">
        <v>23</v>
      </c>
      <c r="AW166" s="12" t="s">
        <v>43</v>
      </c>
      <c r="AX166" s="12" t="s">
        <v>82</v>
      </c>
      <c r="AY166" s="152" t="s">
        <v>148</v>
      </c>
    </row>
    <row r="167" spans="2:65" s="13" customFormat="1" ht="11.25">
      <c r="B167" s="157"/>
      <c r="D167" s="151" t="s">
        <v>159</v>
      </c>
      <c r="E167" s="158" t="s">
        <v>36</v>
      </c>
      <c r="F167" s="159" t="s">
        <v>651</v>
      </c>
      <c r="H167" s="160">
        <v>-1</v>
      </c>
      <c r="I167" s="161"/>
      <c r="L167" s="157"/>
      <c r="M167" s="162"/>
      <c r="T167" s="163"/>
      <c r="AT167" s="158" t="s">
        <v>159</v>
      </c>
      <c r="AU167" s="158" t="s">
        <v>90</v>
      </c>
      <c r="AV167" s="13" t="s">
        <v>90</v>
      </c>
      <c r="AW167" s="13" t="s">
        <v>43</v>
      </c>
      <c r="AX167" s="13" t="s">
        <v>82</v>
      </c>
      <c r="AY167" s="158" t="s">
        <v>148</v>
      </c>
    </row>
    <row r="168" spans="2:65" s="14" customFormat="1" ht="11.25">
      <c r="B168" s="164"/>
      <c r="D168" s="151" t="s">
        <v>159</v>
      </c>
      <c r="E168" s="165" t="s">
        <v>36</v>
      </c>
      <c r="F168" s="166" t="s">
        <v>167</v>
      </c>
      <c r="H168" s="167">
        <v>0.5</v>
      </c>
      <c r="I168" s="168"/>
      <c r="L168" s="164"/>
      <c r="M168" s="169"/>
      <c r="T168" s="170"/>
      <c r="AT168" s="165" t="s">
        <v>159</v>
      </c>
      <c r="AU168" s="165" t="s">
        <v>90</v>
      </c>
      <c r="AV168" s="14" t="s">
        <v>155</v>
      </c>
      <c r="AW168" s="14" t="s">
        <v>43</v>
      </c>
      <c r="AX168" s="14" t="s">
        <v>23</v>
      </c>
      <c r="AY168" s="165" t="s">
        <v>148</v>
      </c>
    </row>
    <row r="169" spans="2:65" s="1" customFormat="1" ht="24.2" customHeight="1">
      <c r="B169" s="34"/>
      <c r="C169" s="133" t="s">
        <v>28</v>
      </c>
      <c r="D169" s="133" t="s">
        <v>150</v>
      </c>
      <c r="E169" s="134" t="s">
        <v>226</v>
      </c>
      <c r="F169" s="135" t="s">
        <v>227</v>
      </c>
      <c r="G169" s="136" t="s">
        <v>153</v>
      </c>
      <c r="H169" s="137">
        <v>45.77</v>
      </c>
      <c r="I169" s="138"/>
      <c r="J169" s="139">
        <f>ROUND(I169*H169,2)</f>
        <v>0</v>
      </c>
      <c r="K169" s="135" t="s">
        <v>154</v>
      </c>
      <c r="L169" s="34"/>
      <c r="M169" s="140" t="s">
        <v>36</v>
      </c>
      <c r="N169" s="141" t="s">
        <v>53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155</v>
      </c>
      <c r="AT169" s="144" t="s">
        <v>150</v>
      </c>
      <c r="AU169" s="144" t="s">
        <v>90</v>
      </c>
      <c r="AY169" s="18" t="s">
        <v>148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8" t="s">
        <v>23</v>
      </c>
      <c r="BK169" s="145">
        <f>ROUND(I169*H169,2)</f>
        <v>0</v>
      </c>
      <c r="BL169" s="18" t="s">
        <v>155</v>
      </c>
      <c r="BM169" s="144" t="s">
        <v>807</v>
      </c>
    </row>
    <row r="170" spans="2:65" s="1" customFormat="1" ht="11.25">
      <c r="B170" s="34"/>
      <c r="D170" s="146" t="s">
        <v>157</v>
      </c>
      <c r="F170" s="147" t="s">
        <v>229</v>
      </c>
      <c r="I170" s="148"/>
      <c r="L170" s="34"/>
      <c r="M170" s="149"/>
      <c r="T170" s="55"/>
      <c r="AT170" s="18" t="s">
        <v>157</v>
      </c>
      <c r="AU170" s="18" t="s">
        <v>90</v>
      </c>
    </row>
    <row r="171" spans="2:65" s="12" customFormat="1" ht="11.25">
      <c r="B171" s="150"/>
      <c r="D171" s="151" t="s">
        <v>159</v>
      </c>
      <c r="E171" s="152" t="s">
        <v>36</v>
      </c>
      <c r="F171" s="153" t="s">
        <v>230</v>
      </c>
      <c r="H171" s="152" t="s">
        <v>36</v>
      </c>
      <c r="I171" s="154"/>
      <c r="L171" s="150"/>
      <c r="M171" s="155"/>
      <c r="T171" s="156"/>
      <c r="AT171" s="152" t="s">
        <v>159</v>
      </c>
      <c r="AU171" s="152" t="s">
        <v>90</v>
      </c>
      <c r="AV171" s="12" t="s">
        <v>23</v>
      </c>
      <c r="AW171" s="12" t="s">
        <v>43</v>
      </c>
      <c r="AX171" s="12" t="s">
        <v>82</v>
      </c>
      <c r="AY171" s="152" t="s">
        <v>148</v>
      </c>
    </row>
    <row r="172" spans="2:65" s="13" customFormat="1" ht="11.25">
      <c r="B172" s="157"/>
      <c r="D172" s="151" t="s">
        <v>159</v>
      </c>
      <c r="E172" s="158" t="s">
        <v>36</v>
      </c>
      <c r="F172" s="159" t="s">
        <v>808</v>
      </c>
      <c r="H172" s="160">
        <v>45.77</v>
      </c>
      <c r="I172" s="161"/>
      <c r="L172" s="157"/>
      <c r="M172" s="162"/>
      <c r="T172" s="163"/>
      <c r="AT172" s="158" t="s">
        <v>159</v>
      </c>
      <c r="AU172" s="158" t="s">
        <v>90</v>
      </c>
      <c r="AV172" s="13" t="s">
        <v>90</v>
      </c>
      <c r="AW172" s="13" t="s">
        <v>43</v>
      </c>
      <c r="AX172" s="13" t="s">
        <v>23</v>
      </c>
      <c r="AY172" s="158" t="s">
        <v>148</v>
      </c>
    </row>
    <row r="173" spans="2:65" s="1" customFormat="1" ht="24.2" customHeight="1">
      <c r="B173" s="34"/>
      <c r="C173" s="133" t="s">
        <v>232</v>
      </c>
      <c r="D173" s="133" t="s">
        <v>150</v>
      </c>
      <c r="E173" s="134" t="s">
        <v>233</v>
      </c>
      <c r="F173" s="135" t="s">
        <v>234</v>
      </c>
      <c r="G173" s="136" t="s">
        <v>153</v>
      </c>
      <c r="H173" s="137">
        <v>45.77</v>
      </c>
      <c r="I173" s="138"/>
      <c r="J173" s="139">
        <f>ROUND(I173*H173,2)</f>
        <v>0</v>
      </c>
      <c r="K173" s="135" t="s">
        <v>154</v>
      </c>
      <c r="L173" s="34"/>
      <c r="M173" s="140" t="s">
        <v>36</v>
      </c>
      <c r="N173" s="141" t="s">
        <v>53</v>
      </c>
      <c r="P173" s="142">
        <f>O173*H173</f>
        <v>0</v>
      </c>
      <c r="Q173" s="142">
        <v>0</v>
      </c>
      <c r="R173" s="142">
        <f>Q173*H173</f>
        <v>0</v>
      </c>
      <c r="S173" s="142">
        <v>0</v>
      </c>
      <c r="T173" s="143">
        <f>S173*H173</f>
        <v>0</v>
      </c>
      <c r="AR173" s="144" t="s">
        <v>155</v>
      </c>
      <c r="AT173" s="144" t="s">
        <v>150</v>
      </c>
      <c r="AU173" s="144" t="s">
        <v>90</v>
      </c>
      <c r="AY173" s="18" t="s">
        <v>148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8" t="s">
        <v>23</v>
      </c>
      <c r="BK173" s="145">
        <f>ROUND(I173*H173,2)</f>
        <v>0</v>
      </c>
      <c r="BL173" s="18" t="s">
        <v>155</v>
      </c>
      <c r="BM173" s="144" t="s">
        <v>235</v>
      </c>
    </row>
    <row r="174" spans="2:65" s="1" customFormat="1" ht="11.25">
      <c r="B174" s="34"/>
      <c r="D174" s="146" t="s">
        <v>157</v>
      </c>
      <c r="F174" s="147" t="s">
        <v>236</v>
      </c>
      <c r="I174" s="148"/>
      <c r="L174" s="34"/>
      <c r="M174" s="149"/>
      <c r="T174" s="55"/>
      <c r="AT174" s="18" t="s">
        <v>157</v>
      </c>
      <c r="AU174" s="18" t="s">
        <v>90</v>
      </c>
    </row>
    <row r="175" spans="2:65" s="12" customFormat="1" ht="11.25">
      <c r="B175" s="150"/>
      <c r="D175" s="151" t="s">
        <v>159</v>
      </c>
      <c r="E175" s="152" t="s">
        <v>36</v>
      </c>
      <c r="F175" s="153" t="s">
        <v>230</v>
      </c>
      <c r="H175" s="152" t="s">
        <v>36</v>
      </c>
      <c r="I175" s="154"/>
      <c r="L175" s="150"/>
      <c r="M175" s="155"/>
      <c r="T175" s="156"/>
      <c r="AT175" s="152" t="s">
        <v>159</v>
      </c>
      <c r="AU175" s="152" t="s">
        <v>90</v>
      </c>
      <c r="AV175" s="12" t="s">
        <v>23</v>
      </c>
      <c r="AW175" s="12" t="s">
        <v>43</v>
      </c>
      <c r="AX175" s="12" t="s">
        <v>82</v>
      </c>
      <c r="AY175" s="152" t="s">
        <v>148</v>
      </c>
    </row>
    <row r="176" spans="2:65" s="13" customFormat="1" ht="11.25">
      <c r="B176" s="157"/>
      <c r="D176" s="151" t="s">
        <v>159</v>
      </c>
      <c r="E176" s="158" t="s">
        <v>36</v>
      </c>
      <c r="F176" s="159" t="s">
        <v>809</v>
      </c>
      <c r="H176" s="160">
        <v>45.77</v>
      </c>
      <c r="I176" s="161"/>
      <c r="L176" s="157"/>
      <c r="M176" s="162"/>
      <c r="T176" s="163"/>
      <c r="AT176" s="158" t="s">
        <v>159</v>
      </c>
      <c r="AU176" s="158" t="s">
        <v>90</v>
      </c>
      <c r="AV176" s="13" t="s">
        <v>90</v>
      </c>
      <c r="AW176" s="13" t="s">
        <v>43</v>
      </c>
      <c r="AX176" s="13" t="s">
        <v>23</v>
      </c>
      <c r="AY176" s="158" t="s">
        <v>148</v>
      </c>
    </row>
    <row r="177" spans="2:65" s="1" customFormat="1" ht="16.5" customHeight="1">
      <c r="B177" s="34"/>
      <c r="C177" s="171" t="s">
        <v>8</v>
      </c>
      <c r="D177" s="171" t="s">
        <v>238</v>
      </c>
      <c r="E177" s="172" t="s">
        <v>239</v>
      </c>
      <c r="F177" s="173" t="s">
        <v>240</v>
      </c>
      <c r="G177" s="174" t="s">
        <v>241</v>
      </c>
      <c r="H177" s="175">
        <v>1.4139999999999999</v>
      </c>
      <c r="I177" s="176"/>
      <c r="J177" s="177">
        <f>ROUND(I177*H177,2)</f>
        <v>0</v>
      </c>
      <c r="K177" s="173" t="s">
        <v>154</v>
      </c>
      <c r="L177" s="178"/>
      <c r="M177" s="179" t="s">
        <v>36</v>
      </c>
      <c r="N177" s="180" t="s">
        <v>53</v>
      </c>
      <c r="P177" s="142">
        <f>O177*H177</f>
        <v>0</v>
      </c>
      <c r="Q177" s="142">
        <v>1E-3</v>
      </c>
      <c r="R177" s="142">
        <f>Q177*H177</f>
        <v>1.4139999999999999E-3</v>
      </c>
      <c r="S177" s="142">
        <v>0</v>
      </c>
      <c r="T177" s="143">
        <f>S177*H177</f>
        <v>0</v>
      </c>
      <c r="AR177" s="144" t="s">
        <v>210</v>
      </c>
      <c r="AT177" s="144" t="s">
        <v>238</v>
      </c>
      <c r="AU177" s="144" t="s">
        <v>90</v>
      </c>
      <c r="AY177" s="18" t="s">
        <v>148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8" t="s">
        <v>23</v>
      </c>
      <c r="BK177" s="145">
        <f>ROUND(I177*H177,2)</f>
        <v>0</v>
      </c>
      <c r="BL177" s="18" t="s">
        <v>155</v>
      </c>
      <c r="BM177" s="144" t="s">
        <v>810</v>
      </c>
    </row>
    <row r="178" spans="2:65" s="12" customFormat="1" ht="11.25">
      <c r="B178" s="150"/>
      <c r="D178" s="151" t="s">
        <v>159</v>
      </c>
      <c r="E178" s="152" t="s">
        <v>36</v>
      </c>
      <c r="F178" s="153" t="s">
        <v>243</v>
      </c>
      <c r="H178" s="152" t="s">
        <v>36</v>
      </c>
      <c r="I178" s="154"/>
      <c r="L178" s="150"/>
      <c r="M178" s="155"/>
      <c r="T178" s="156"/>
      <c r="AT178" s="152" t="s">
        <v>159</v>
      </c>
      <c r="AU178" s="152" t="s">
        <v>90</v>
      </c>
      <c r="AV178" s="12" t="s">
        <v>23</v>
      </c>
      <c r="AW178" s="12" t="s">
        <v>43</v>
      </c>
      <c r="AX178" s="12" t="s">
        <v>82</v>
      </c>
      <c r="AY178" s="152" t="s">
        <v>148</v>
      </c>
    </row>
    <row r="179" spans="2:65" s="13" customFormat="1" ht="11.25">
      <c r="B179" s="157"/>
      <c r="D179" s="151" t="s">
        <v>159</v>
      </c>
      <c r="E179" s="158" t="s">
        <v>36</v>
      </c>
      <c r="F179" s="159" t="s">
        <v>811</v>
      </c>
      <c r="H179" s="160">
        <v>1.4139999999999999</v>
      </c>
      <c r="I179" s="161"/>
      <c r="L179" s="157"/>
      <c r="M179" s="162"/>
      <c r="T179" s="163"/>
      <c r="AT179" s="158" t="s">
        <v>159</v>
      </c>
      <c r="AU179" s="158" t="s">
        <v>90</v>
      </c>
      <c r="AV179" s="13" t="s">
        <v>90</v>
      </c>
      <c r="AW179" s="13" t="s">
        <v>43</v>
      </c>
      <c r="AX179" s="13" t="s">
        <v>82</v>
      </c>
      <c r="AY179" s="158" t="s">
        <v>148</v>
      </c>
    </row>
    <row r="180" spans="2:65" s="14" customFormat="1" ht="11.25">
      <c r="B180" s="164"/>
      <c r="D180" s="151" t="s">
        <v>159</v>
      </c>
      <c r="E180" s="165" t="s">
        <v>36</v>
      </c>
      <c r="F180" s="166" t="s">
        <v>167</v>
      </c>
      <c r="H180" s="167">
        <v>1.4139999999999999</v>
      </c>
      <c r="I180" s="168"/>
      <c r="L180" s="164"/>
      <c r="M180" s="169"/>
      <c r="T180" s="170"/>
      <c r="AT180" s="165" t="s">
        <v>159</v>
      </c>
      <c r="AU180" s="165" t="s">
        <v>90</v>
      </c>
      <c r="AV180" s="14" t="s">
        <v>155</v>
      </c>
      <c r="AW180" s="14" t="s">
        <v>43</v>
      </c>
      <c r="AX180" s="14" t="s">
        <v>23</v>
      </c>
      <c r="AY180" s="165" t="s">
        <v>148</v>
      </c>
    </row>
    <row r="181" spans="2:65" s="1" customFormat="1" ht="33" customHeight="1">
      <c r="B181" s="34"/>
      <c r="C181" s="133" t="s">
        <v>245</v>
      </c>
      <c r="D181" s="133" t="s">
        <v>150</v>
      </c>
      <c r="E181" s="134" t="s">
        <v>246</v>
      </c>
      <c r="F181" s="135" t="s">
        <v>247</v>
      </c>
      <c r="G181" s="136" t="s">
        <v>153</v>
      </c>
      <c r="H181" s="137">
        <v>45.77</v>
      </c>
      <c r="I181" s="138"/>
      <c r="J181" s="139">
        <f>ROUND(I181*H181,2)</f>
        <v>0</v>
      </c>
      <c r="K181" s="135" t="s">
        <v>154</v>
      </c>
      <c r="L181" s="34"/>
      <c r="M181" s="140" t="s">
        <v>36</v>
      </c>
      <c r="N181" s="141" t="s">
        <v>53</v>
      </c>
      <c r="P181" s="142">
        <f>O181*H181</f>
        <v>0</v>
      </c>
      <c r="Q181" s="142">
        <v>0</v>
      </c>
      <c r="R181" s="142">
        <f>Q181*H181</f>
        <v>0</v>
      </c>
      <c r="S181" s="142">
        <v>0</v>
      </c>
      <c r="T181" s="143">
        <f>S181*H181</f>
        <v>0</v>
      </c>
      <c r="AR181" s="144" t="s">
        <v>155</v>
      </c>
      <c r="AT181" s="144" t="s">
        <v>150</v>
      </c>
      <c r="AU181" s="144" t="s">
        <v>90</v>
      </c>
      <c r="AY181" s="18" t="s">
        <v>148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8" t="s">
        <v>23</v>
      </c>
      <c r="BK181" s="145">
        <f>ROUND(I181*H181,2)</f>
        <v>0</v>
      </c>
      <c r="BL181" s="18" t="s">
        <v>155</v>
      </c>
      <c r="BM181" s="144" t="s">
        <v>812</v>
      </c>
    </row>
    <row r="182" spans="2:65" s="1" customFormat="1" ht="11.25">
      <c r="B182" s="34"/>
      <c r="D182" s="146" t="s">
        <v>157</v>
      </c>
      <c r="F182" s="147" t="s">
        <v>249</v>
      </c>
      <c r="I182" s="148"/>
      <c r="L182" s="34"/>
      <c r="M182" s="149"/>
      <c r="T182" s="55"/>
      <c r="AT182" s="18" t="s">
        <v>157</v>
      </c>
      <c r="AU182" s="18" t="s">
        <v>90</v>
      </c>
    </row>
    <row r="183" spans="2:65" s="12" customFormat="1" ht="11.25">
      <c r="B183" s="150"/>
      <c r="D183" s="151" t="s">
        <v>159</v>
      </c>
      <c r="E183" s="152" t="s">
        <v>36</v>
      </c>
      <c r="F183" s="153" t="s">
        <v>230</v>
      </c>
      <c r="H183" s="152" t="s">
        <v>36</v>
      </c>
      <c r="I183" s="154"/>
      <c r="L183" s="150"/>
      <c r="M183" s="155"/>
      <c r="T183" s="156"/>
      <c r="AT183" s="152" t="s">
        <v>159</v>
      </c>
      <c r="AU183" s="152" t="s">
        <v>90</v>
      </c>
      <c r="AV183" s="12" t="s">
        <v>23</v>
      </c>
      <c r="AW183" s="12" t="s">
        <v>43</v>
      </c>
      <c r="AX183" s="12" t="s">
        <v>82</v>
      </c>
      <c r="AY183" s="152" t="s">
        <v>148</v>
      </c>
    </row>
    <row r="184" spans="2:65" s="13" customFormat="1" ht="11.25">
      <c r="B184" s="157"/>
      <c r="D184" s="151" t="s">
        <v>159</v>
      </c>
      <c r="E184" s="158" t="s">
        <v>36</v>
      </c>
      <c r="F184" s="159" t="s">
        <v>809</v>
      </c>
      <c r="H184" s="160">
        <v>45.77</v>
      </c>
      <c r="I184" s="161"/>
      <c r="L184" s="157"/>
      <c r="M184" s="162"/>
      <c r="T184" s="163"/>
      <c r="AT184" s="158" t="s">
        <v>159</v>
      </c>
      <c r="AU184" s="158" t="s">
        <v>90</v>
      </c>
      <c r="AV184" s="13" t="s">
        <v>90</v>
      </c>
      <c r="AW184" s="13" t="s">
        <v>43</v>
      </c>
      <c r="AX184" s="13" t="s">
        <v>23</v>
      </c>
      <c r="AY184" s="158" t="s">
        <v>148</v>
      </c>
    </row>
    <row r="185" spans="2:65" s="11" customFormat="1" ht="22.9" customHeight="1">
      <c r="B185" s="121"/>
      <c r="D185" s="122" t="s">
        <v>81</v>
      </c>
      <c r="E185" s="131" t="s">
        <v>90</v>
      </c>
      <c r="F185" s="131" t="s">
        <v>250</v>
      </c>
      <c r="I185" s="124"/>
      <c r="J185" s="132">
        <f>BK185</f>
        <v>0</v>
      </c>
      <c r="L185" s="121"/>
      <c r="M185" s="126"/>
      <c r="P185" s="127">
        <f>SUM(P186:P233)</f>
        <v>0</v>
      </c>
      <c r="R185" s="127">
        <f>SUM(R186:R233)</f>
        <v>0.14718757999999998</v>
      </c>
      <c r="T185" s="128">
        <f>SUM(T186:T233)</f>
        <v>0</v>
      </c>
      <c r="AR185" s="122" t="s">
        <v>23</v>
      </c>
      <c r="AT185" s="129" t="s">
        <v>81</v>
      </c>
      <c r="AU185" s="129" t="s">
        <v>23</v>
      </c>
      <c r="AY185" s="122" t="s">
        <v>148</v>
      </c>
      <c r="BK185" s="130">
        <f>SUM(BK186:BK233)</f>
        <v>0</v>
      </c>
    </row>
    <row r="186" spans="2:65" s="1" customFormat="1" ht="24.2" customHeight="1">
      <c r="B186" s="34"/>
      <c r="C186" s="133" t="s">
        <v>251</v>
      </c>
      <c r="D186" s="133" t="s">
        <v>150</v>
      </c>
      <c r="E186" s="134" t="s">
        <v>252</v>
      </c>
      <c r="F186" s="135" t="s">
        <v>253</v>
      </c>
      <c r="G186" s="136" t="s">
        <v>170</v>
      </c>
      <c r="H186" s="137">
        <v>27.236000000000001</v>
      </c>
      <c r="I186" s="138"/>
      <c r="J186" s="139">
        <f>ROUND(I186*H186,2)</f>
        <v>0</v>
      </c>
      <c r="K186" s="135" t="s">
        <v>154</v>
      </c>
      <c r="L186" s="34"/>
      <c r="M186" s="140" t="s">
        <v>36</v>
      </c>
      <c r="N186" s="141" t="s">
        <v>53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155</v>
      </c>
      <c r="AT186" s="144" t="s">
        <v>150</v>
      </c>
      <c r="AU186" s="144" t="s">
        <v>90</v>
      </c>
      <c r="AY186" s="18" t="s">
        <v>148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8" t="s">
        <v>23</v>
      </c>
      <c r="BK186" s="145">
        <f>ROUND(I186*H186,2)</f>
        <v>0</v>
      </c>
      <c r="BL186" s="18" t="s">
        <v>155</v>
      </c>
      <c r="BM186" s="144" t="s">
        <v>254</v>
      </c>
    </row>
    <row r="187" spans="2:65" s="1" customFormat="1" ht="11.25">
      <c r="B187" s="34"/>
      <c r="D187" s="146" t="s">
        <v>157</v>
      </c>
      <c r="F187" s="147" t="s">
        <v>255</v>
      </c>
      <c r="I187" s="148"/>
      <c r="L187" s="34"/>
      <c r="M187" s="149"/>
      <c r="T187" s="55"/>
      <c r="AT187" s="18" t="s">
        <v>157</v>
      </c>
      <c r="AU187" s="18" t="s">
        <v>90</v>
      </c>
    </row>
    <row r="188" spans="2:65" s="12" customFormat="1" ht="11.25">
      <c r="B188" s="150"/>
      <c r="D188" s="151" t="s">
        <v>159</v>
      </c>
      <c r="E188" s="152" t="s">
        <v>36</v>
      </c>
      <c r="F188" s="153" t="s">
        <v>784</v>
      </c>
      <c r="H188" s="152" t="s">
        <v>36</v>
      </c>
      <c r="I188" s="154"/>
      <c r="L188" s="150"/>
      <c r="M188" s="155"/>
      <c r="T188" s="156"/>
      <c r="AT188" s="152" t="s">
        <v>159</v>
      </c>
      <c r="AU188" s="152" t="s">
        <v>90</v>
      </c>
      <c r="AV188" s="12" t="s">
        <v>23</v>
      </c>
      <c r="AW188" s="12" t="s">
        <v>43</v>
      </c>
      <c r="AX188" s="12" t="s">
        <v>82</v>
      </c>
      <c r="AY188" s="152" t="s">
        <v>148</v>
      </c>
    </row>
    <row r="189" spans="2:65" s="12" customFormat="1" ht="11.25">
      <c r="B189" s="150"/>
      <c r="D189" s="151" t="s">
        <v>159</v>
      </c>
      <c r="E189" s="152" t="s">
        <v>36</v>
      </c>
      <c r="F189" s="153" t="s">
        <v>161</v>
      </c>
      <c r="H189" s="152" t="s">
        <v>36</v>
      </c>
      <c r="I189" s="154"/>
      <c r="L189" s="150"/>
      <c r="M189" s="155"/>
      <c r="T189" s="156"/>
      <c r="AT189" s="152" t="s">
        <v>159</v>
      </c>
      <c r="AU189" s="152" t="s">
        <v>90</v>
      </c>
      <c r="AV189" s="12" t="s">
        <v>23</v>
      </c>
      <c r="AW189" s="12" t="s">
        <v>43</v>
      </c>
      <c r="AX189" s="12" t="s">
        <v>82</v>
      </c>
      <c r="AY189" s="152" t="s">
        <v>148</v>
      </c>
    </row>
    <row r="190" spans="2:65" s="13" customFormat="1" ht="11.25">
      <c r="B190" s="157"/>
      <c r="D190" s="151" t="s">
        <v>159</v>
      </c>
      <c r="E190" s="158" t="s">
        <v>36</v>
      </c>
      <c r="F190" s="159" t="s">
        <v>813</v>
      </c>
      <c r="H190" s="160">
        <v>7.1280000000000001</v>
      </c>
      <c r="I190" s="161"/>
      <c r="L190" s="157"/>
      <c r="M190" s="162"/>
      <c r="T190" s="163"/>
      <c r="AT190" s="158" t="s">
        <v>159</v>
      </c>
      <c r="AU190" s="158" t="s">
        <v>90</v>
      </c>
      <c r="AV190" s="13" t="s">
        <v>90</v>
      </c>
      <c r="AW190" s="13" t="s">
        <v>43</v>
      </c>
      <c r="AX190" s="13" t="s">
        <v>82</v>
      </c>
      <c r="AY190" s="158" t="s">
        <v>148</v>
      </c>
    </row>
    <row r="191" spans="2:65" s="13" customFormat="1" ht="11.25">
      <c r="B191" s="157"/>
      <c r="D191" s="151" t="s">
        <v>159</v>
      </c>
      <c r="E191" s="158" t="s">
        <v>36</v>
      </c>
      <c r="F191" s="159" t="s">
        <v>814</v>
      </c>
      <c r="H191" s="160">
        <v>7.6189999999999998</v>
      </c>
      <c r="I191" s="161"/>
      <c r="L191" s="157"/>
      <c r="M191" s="162"/>
      <c r="T191" s="163"/>
      <c r="AT191" s="158" t="s">
        <v>159</v>
      </c>
      <c r="AU191" s="158" t="s">
        <v>90</v>
      </c>
      <c r="AV191" s="13" t="s">
        <v>90</v>
      </c>
      <c r="AW191" s="13" t="s">
        <v>43</v>
      </c>
      <c r="AX191" s="13" t="s">
        <v>82</v>
      </c>
      <c r="AY191" s="158" t="s">
        <v>148</v>
      </c>
    </row>
    <row r="192" spans="2:65" s="13" customFormat="1" ht="11.25">
      <c r="B192" s="157"/>
      <c r="D192" s="151" t="s">
        <v>159</v>
      </c>
      <c r="E192" s="158" t="s">
        <v>36</v>
      </c>
      <c r="F192" s="159" t="s">
        <v>815</v>
      </c>
      <c r="H192" s="160">
        <v>6.0179999999999998</v>
      </c>
      <c r="I192" s="161"/>
      <c r="L192" s="157"/>
      <c r="M192" s="162"/>
      <c r="T192" s="163"/>
      <c r="AT192" s="158" t="s">
        <v>159</v>
      </c>
      <c r="AU192" s="158" t="s">
        <v>90</v>
      </c>
      <c r="AV192" s="13" t="s">
        <v>90</v>
      </c>
      <c r="AW192" s="13" t="s">
        <v>43</v>
      </c>
      <c r="AX192" s="13" t="s">
        <v>82</v>
      </c>
      <c r="AY192" s="158" t="s">
        <v>148</v>
      </c>
    </row>
    <row r="193" spans="2:65" s="13" customFormat="1" ht="11.25">
      <c r="B193" s="157"/>
      <c r="D193" s="151" t="s">
        <v>159</v>
      </c>
      <c r="E193" s="158" t="s">
        <v>36</v>
      </c>
      <c r="F193" s="159" t="s">
        <v>816</v>
      </c>
      <c r="H193" s="160">
        <v>3.4470000000000001</v>
      </c>
      <c r="I193" s="161"/>
      <c r="L193" s="157"/>
      <c r="M193" s="162"/>
      <c r="T193" s="163"/>
      <c r="AT193" s="158" t="s">
        <v>159</v>
      </c>
      <c r="AU193" s="158" t="s">
        <v>90</v>
      </c>
      <c r="AV193" s="13" t="s">
        <v>90</v>
      </c>
      <c r="AW193" s="13" t="s">
        <v>43</v>
      </c>
      <c r="AX193" s="13" t="s">
        <v>82</v>
      </c>
      <c r="AY193" s="158" t="s">
        <v>148</v>
      </c>
    </row>
    <row r="194" spans="2:65" s="13" customFormat="1" ht="11.25">
      <c r="B194" s="157"/>
      <c r="D194" s="151" t="s">
        <v>159</v>
      </c>
      <c r="E194" s="158" t="s">
        <v>36</v>
      </c>
      <c r="F194" s="159" t="s">
        <v>817</v>
      </c>
      <c r="H194" s="160">
        <v>2.1989999999999998</v>
      </c>
      <c r="I194" s="161"/>
      <c r="L194" s="157"/>
      <c r="M194" s="162"/>
      <c r="T194" s="163"/>
      <c r="AT194" s="158" t="s">
        <v>159</v>
      </c>
      <c r="AU194" s="158" t="s">
        <v>90</v>
      </c>
      <c r="AV194" s="13" t="s">
        <v>90</v>
      </c>
      <c r="AW194" s="13" t="s">
        <v>43</v>
      </c>
      <c r="AX194" s="13" t="s">
        <v>82</v>
      </c>
      <c r="AY194" s="158" t="s">
        <v>148</v>
      </c>
    </row>
    <row r="195" spans="2:65" s="12" customFormat="1" ht="11.25">
      <c r="B195" s="150"/>
      <c r="D195" s="151" t="s">
        <v>159</v>
      </c>
      <c r="E195" s="152" t="s">
        <v>36</v>
      </c>
      <c r="F195" s="153" t="s">
        <v>163</v>
      </c>
      <c r="H195" s="152" t="s">
        <v>36</v>
      </c>
      <c r="I195" s="154"/>
      <c r="L195" s="150"/>
      <c r="M195" s="155"/>
      <c r="T195" s="156"/>
      <c r="AT195" s="152" t="s">
        <v>159</v>
      </c>
      <c r="AU195" s="152" t="s">
        <v>90</v>
      </c>
      <c r="AV195" s="12" t="s">
        <v>23</v>
      </c>
      <c r="AW195" s="12" t="s">
        <v>43</v>
      </c>
      <c r="AX195" s="12" t="s">
        <v>82</v>
      </c>
      <c r="AY195" s="152" t="s">
        <v>148</v>
      </c>
    </row>
    <row r="196" spans="2:65" s="13" customFormat="1" ht="11.25">
      <c r="B196" s="157"/>
      <c r="D196" s="151" t="s">
        <v>159</v>
      </c>
      <c r="E196" s="158" t="s">
        <v>36</v>
      </c>
      <c r="F196" s="159" t="s">
        <v>637</v>
      </c>
      <c r="H196" s="160">
        <v>0.82499999999999996</v>
      </c>
      <c r="I196" s="161"/>
      <c r="L196" s="157"/>
      <c r="M196" s="162"/>
      <c r="T196" s="163"/>
      <c r="AT196" s="158" t="s">
        <v>159</v>
      </c>
      <c r="AU196" s="158" t="s">
        <v>90</v>
      </c>
      <c r="AV196" s="13" t="s">
        <v>90</v>
      </c>
      <c r="AW196" s="13" t="s">
        <v>43</v>
      </c>
      <c r="AX196" s="13" t="s">
        <v>82</v>
      </c>
      <c r="AY196" s="158" t="s">
        <v>148</v>
      </c>
    </row>
    <row r="197" spans="2:65" s="14" customFormat="1" ht="11.25">
      <c r="B197" s="164"/>
      <c r="D197" s="151" t="s">
        <v>159</v>
      </c>
      <c r="E197" s="165" t="s">
        <v>36</v>
      </c>
      <c r="F197" s="166" t="s">
        <v>167</v>
      </c>
      <c r="H197" s="167">
        <v>27.236000000000001</v>
      </c>
      <c r="I197" s="168"/>
      <c r="L197" s="164"/>
      <c r="M197" s="169"/>
      <c r="T197" s="170"/>
      <c r="AT197" s="165" t="s">
        <v>159</v>
      </c>
      <c r="AU197" s="165" t="s">
        <v>90</v>
      </c>
      <c r="AV197" s="14" t="s">
        <v>155</v>
      </c>
      <c r="AW197" s="14" t="s">
        <v>43</v>
      </c>
      <c r="AX197" s="14" t="s">
        <v>23</v>
      </c>
      <c r="AY197" s="165" t="s">
        <v>148</v>
      </c>
    </row>
    <row r="198" spans="2:65" s="1" customFormat="1" ht="24.2" customHeight="1">
      <c r="B198" s="34"/>
      <c r="C198" s="133" t="s">
        <v>259</v>
      </c>
      <c r="D198" s="133" t="s">
        <v>150</v>
      </c>
      <c r="E198" s="134" t="s">
        <v>260</v>
      </c>
      <c r="F198" s="135" t="s">
        <v>261</v>
      </c>
      <c r="G198" s="136" t="s">
        <v>170</v>
      </c>
      <c r="H198" s="137">
        <v>1</v>
      </c>
      <c r="I198" s="138"/>
      <c r="J198" s="139">
        <f>ROUND(I198*H198,2)</f>
        <v>0</v>
      </c>
      <c r="K198" s="135" t="s">
        <v>154</v>
      </c>
      <c r="L198" s="34"/>
      <c r="M198" s="140" t="s">
        <v>36</v>
      </c>
      <c r="N198" s="141" t="s">
        <v>53</v>
      </c>
      <c r="P198" s="142">
        <f>O198*H198</f>
        <v>0</v>
      </c>
      <c r="Q198" s="142">
        <v>0</v>
      </c>
      <c r="R198" s="142">
        <f>Q198*H198</f>
        <v>0</v>
      </c>
      <c r="S198" s="142">
        <v>0</v>
      </c>
      <c r="T198" s="143">
        <f>S198*H198</f>
        <v>0</v>
      </c>
      <c r="AR198" s="144" t="s">
        <v>155</v>
      </c>
      <c r="AT198" s="144" t="s">
        <v>150</v>
      </c>
      <c r="AU198" s="144" t="s">
        <v>90</v>
      </c>
      <c r="AY198" s="18" t="s">
        <v>148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8" t="s">
        <v>23</v>
      </c>
      <c r="BK198" s="145">
        <f>ROUND(I198*H198,2)</f>
        <v>0</v>
      </c>
      <c r="BL198" s="18" t="s">
        <v>155</v>
      </c>
      <c r="BM198" s="144" t="s">
        <v>262</v>
      </c>
    </row>
    <row r="199" spans="2:65" s="1" customFormat="1" ht="11.25">
      <c r="B199" s="34"/>
      <c r="D199" s="146" t="s">
        <v>157</v>
      </c>
      <c r="F199" s="147" t="s">
        <v>263</v>
      </c>
      <c r="I199" s="148"/>
      <c r="L199" s="34"/>
      <c r="M199" s="149"/>
      <c r="T199" s="55"/>
      <c r="AT199" s="18" t="s">
        <v>157</v>
      </c>
      <c r="AU199" s="18" t="s">
        <v>90</v>
      </c>
    </row>
    <row r="200" spans="2:65" s="12" customFormat="1" ht="11.25">
      <c r="B200" s="150"/>
      <c r="D200" s="151" t="s">
        <v>159</v>
      </c>
      <c r="E200" s="152" t="s">
        <v>36</v>
      </c>
      <c r="F200" s="153" t="s">
        <v>784</v>
      </c>
      <c r="H200" s="152" t="s">
        <v>36</v>
      </c>
      <c r="I200" s="154"/>
      <c r="L200" s="150"/>
      <c r="M200" s="155"/>
      <c r="T200" s="156"/>
      <c r="AT200" s="152" t="s">
        <v>159</v>
      </c>
      <c r="AU200" s="152" t="s">
        <v>90</v>
      </c>
      <c r="AV200" s="12" t="s">
        <v>23</v>
      </c>
      <c r="AW200" s="12" t="s">
        <v>43</v>
      </c>
      <c r="AX200" s="12" t="s">
        <v>82</v>
      </c>
      <c r="AY200" s="152" t="s">
        <v>148</v>
      </c>
    </row>
    <row r="201" spans="2:65" s="12" customFormat="1" ht="11.25">
      <c r="B201" s="150"/>
      <c r="D201" s="151" t="s">
        <v>159</v>
      </c>
      <c r="E201" s="152" t="s">
        <v>36</v>
      </c>
      <c r="F201" s="153" t="s">
        <v>186</v>
      </c>
      <c r="H201" s="152" t="s">
        <v>36</v>
      </c>
      <c r="I201" s="154"/>
      <c r="L201" s="150"/>
      <c r="M201" s="155"/>
      <c r="T201" s="156"/>
      <c r="AT201" s="152" t="s">
        <v>159</v>
      </c>
      <c r="AU201" s="152" t="s">
        <v>90</v>
      </c>
      <c r="AV201" s="12" t="s">
        <v>23</v>
      </c>
      <c r="AW201" s="12" t="s">
        <v>43</v>
      </c>
      <c r="AX201" s="12" t="s">
        <v>82</v>
      </c>
      <c r="AY201" s="152" t="s">
        <v>148</v>
      </c>
    </row>
    <row r="202" spans="2:65" s="13" customFormat="1" ht="11.25">
      <c r="B202" s="157"/>
      <c r="D202" s="151" t="s">
        <v>159</v>
      </c>
      <c r="E202" s="158" t="s">
        <v>36</v>
      </c>
      <c r="F202" s="159" t="s">
        <v>662</v>
      </c>
      <c r="H202" s="160">
        <v>1</v>
      </c>
      <c r="I202" s="161"/>
      <c r="L202" s="157"/>
      <c r="M202" s="162"/>
      <c r="T202" s="163"/>
      <c r="AT202" s="158" t="s">
        <v>159</v>
      </c>
      <c r="AU202" s="158" t="s">
        <v>90</v>
      </c>
      <c r="AV202" s="13" t="s">
        <v>90</v>
      </c>
      <c r="AW202" s="13" t="s">
        <v>43</v>
      </c>
      <c r="AX202" s="13" t="s">
        <v>82</v>
      </c>
      <c r="AY202" s="158" t="s">
        <v>148</v>
      </c>
    </row>
    <row r="203" spans="2:65" s="14" customFormat="1" ht="11.25">
      <c r="B203" s="164"/>
      <c r="D203" s="151" t="s">
        <v>159</v>
      </c>
      <c r="E203" s="165" t="s">
        <v>36</v>
      </c>
      <c r="F203" s="166" t="s">
        <v>167</v>
      </c>
      <c r="H203" s="167">
        <v>1</v>
      </c>
      <c r="I203" s="168"/>
      <c r="L203" s="164"/>
      <c r="M203" s="169"/>
      <c r="T203" s="170"/>
      <c r="AT203" s="165" t="s">
        <v>159</v>
      </c>
      <c r="AU203" s="165" t="s">
        <v>90</v>
      </c>
      <c r="AV203" s="14" t="s">
        <v>155</v>
      </c>
      <c r="AW203" s="14" t="s">
        <v>43</v>
      </c>
      <c r="AX203" s="14" t="s">
        <v>23</v>
      </c>
      <c r="AY203" s="165" t="s">
        <v>148</v>
      </c>
    </row>
    <row r="204" spans="2:65" s="1" customFormat="1" ht="24.2" customHeight="1">
      <c r="B204" s="34"/>
      <c r="C204" s="133" t="s">
        <v>265</v>
      </c>
      <c r="D204" s="133" t="s">
        <v>150</v>
      </c>
      <c r="E204" s="134" t="s">
        <v>266</v>
      </c>
      <c r="F204" s="135" t="s">
        <v>267</v>
      </c>
      <c r="G204" s="136" t="s">
        <v>153</v>
      </c>
      <c r="H204" s="137">
        <v>167.76300000000001</v>
      </c>
      <c r="I204" s="138"/>
      <c r="J204" s="139">
        <f>ROUND(I204*H204,2)</f>
        <v>0</v>
      </c>
      <c r="K204" s="135" t="s">
        <v>154</v>
      </c>
      <c r="L204" s="34"/>
      <c r="M204" s="140" t="s">
        <v>36</v>
      </c>
      <c r="N204" s="141" t="s">
        <v>53</v>
      </c>
      <c r="P204" s="142">
        <f>O204*H204</f>
        <v>0</v>
      </c>
      <c r="Q204" s="142">
        <v>3.1E-4</v>
      </c>
      <c r="R204" s="142">
        <f>Q204*H204</f>
        <v>5.2006530000000002E-2</v>
      </c>
      <c r="S204" s="142">
        <v>0</v>
      </c>
      <c r="T204" s="143">
        <f>S204*H204</f>
        <v>0</v>
      </c>
      <c r="AR204" s="144" t="s">
        <v>155</v>
      </c>
      <c r="AT204" s="144" t="s">
        <v>150</v>
      </c>
      <c r="AU204" s="144" t="s">
        <v>90</v>
      </c>
      <c r="AY204" s="18" t="s">
        <v>148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8" t="s">
        <v>23</v>
      </c>
      <c r="BK204" s="145">
        <f>ROUND(I204*H204,2)</f>
        <v>0</v>
      </c>
      <c r="BL204" s="18" t="s">
        <v>155</v>
      </c>
      <c r="BM204" s="144" t="s">
        <v>268</v>
      </c>
    </row>
    <row r="205" spans="2:65" s="1" customFormat="1" ht="11.25">
      <c r="B205" s="34"/>
      <c r="D205" s="146" t="s">
        <v>157</v>
      </c>
      <c r="F205" s="147" t="s">
        <v>269</v>
      </c>
      <c r="I205" s="148"/>
      <c r="L205" s="34"/>
      <c r="M205" s="149"/>
      <c r="T205" s="55"/>
      <c r="AT205" s="18" t="s">
        <v>157</v>
      </c>
      <c r="AU205" s="18" t="s">
        <v>90</v>
      </c>
    </row>
    <row r="206" spans="2:65" s="12" customFormat="1" ht="11.25">
      <c r="B206" s="150"/>
      <c r="D206" s="151" t="s">
        <v>159</v>
      </c>
      <c r="E206" s="152" t="s">
        <v>36</v>
      </c>
      <c r="F206" s="153" t="s">
        <v>784</v>
      </c>
      <c r="H206" s="152" t="s">
        <v>36</v>
      </c>
      <c r="I206" s="154"/>
      <c r="L206" s="150"/>
      <c r="M206" s="155"/>
      <c r="T206" s="156"/>
      <c r="AT206" s="152" t="s">
        <v>159</v>
      </c>
      <c r="AU206" s="152" t="s">
        <v>90</v>
      </c>
      <c r="AV206" s="12" t="s">
        <v>23</v>
      </c>
      <c r="AW206" s="12" t="s">
        <v>43</v>
      </c>
      <c r="AX206" s="12" t="s">
        <v>82</v>
      </c>
      <c r="AY206" s="152" t="s">
        <v>148</v>
      </c>
    </row>
    <row r="207" spans="2:65" s="12" customFormat="1" ht="11.25">
      <c r="B207" s="150"/>
      <c r="D207" s="151" t="s">
        <v>159</v>
      </c>
      <c r="E207" s="152" t="s">
        <v>36</v>
      </c>
      <c r="F207" s="153" t="s">
        <v>161</v>
      </c>
      <c r="H207" s="152" t="s">
        <v>36</v>
      </c>
      <c r="I207" s="154"/>
      <c r="L207" s="150"/>
      <c r="M207" s="155"/>
      <c r="T207" s="156"/>
      <c r="AT207" s="152" t="s">
        <v>159</v>
      </c>
      <c r="AU207" s="152" t="s">
        <v>90</v>
      </c>
      <c r="AV207" s="12" t="s">
        <v>23</v>
      </c>
      <c r="AW207" s="12" t="s">
        <v>43</v>
      </c>
      <c r="AX207" s="12" t="s">
        <v>82</v>
      </c>
      <c r="AY207" s="152" t="s">
        <v>148</v>
      </c>
    </row>
    <row r="208" spans="2:65" s="13" customFormat="1" ht="11.25">
      <c r="B208" s="157"/>
      <c r="D208" s="151" t="s">
        <v>159</v>
      </c>
      <c r="E208" s="158" t="s">
        <v>36</v>
      </c>
      <c r="F208" s="159" t="s">
        <v>818</v>
      </c>
      <c r="H208" s="160">
        <v>42.768000000000001</v>
      </c>
      <c r="I208" s="161"/>
      <c r="L208" s="157"/>
      <c r="M208" s="162"/>
      <c r="T208" s="163"/>
      <c r="AT208" s="158" t="s">
        <v>159</v>
      </c>
      <c r="AU208" s="158" t="s">
        <v>90</v>
      </c>
      <c r="AV208" s="13" t="s">
        <v>90</v>
      </c>
      <c r="AW208" s="13" t="s">
        <v>43</v>
      </c>
      <c r="AX208" s="13" t="s">
        <v>82</v>
      </c>
      <c r="AY208" s="158" t="s">
        <v>148</v>
      </c>
    </row>
    <row r="209" spans="2:65" s="13" customFormat="1" ht="11.25">
      <c r="B209" s="157"/>
      <c r="D209" s="151" t="s">
        <v>159</v>
      </c>
      <c r="E209" s="158" t="s">
        <v>36</v>
      </c>
      <c r="F209" s="159" t="s">
        <v>819</v>
      </c>
      <c r="H209" s="160">
        <v>45.710999999999999</v>
      </c>
      <c r="I209" s="161"/>
      <c r="L209" s="157"/>
      <c r="M209" s="162"/>
      <c r="T209" s="163"/>
      <c r="AT209" s="158" t="s">
        <v>159</v>
      </c>
      <c r="AU209" s="158" t="s">
        <v>90</v>
      </c>
      <c r="AV209" s="13" t="s">
        <v>90</v>
      </c>
      <c r="AW209" s="13" t="s">
        <v>43</v>
      </c>
      <c r="AX209" s="13" t="s">
        <v>82</v>
      </c>
      <c r="AY209" s="158" t="s">
        <v>148</v>
      </c>
    </row>
    <row r="210" spans="2:65" s="13" customFormat="1" ht="11.25">
      <c r="B210" s="157"/>
      <c r="D210" s="151" t="s">
        <v>159</v>
      </c>
      <c r="E210" s="158" t="s">
        <v>36</v>
      </c>
      <c r="F210" s="159" t="s">
        <v>820</v>
      </c>
      <c r="H210" s="160">
        <v>36.107999999999997</v>
      </c>
      <c r="I210" s="161"/>
      <c r="L210" s="157"/>
      <c r="M210" s="162"/>
      <c r="T210" s="163"/>
      <c r="AT210" s="158" t="s">
        <v>159</v>
      </c>
      <c r="AU210" s="158" t="s">
        <v>90</v>
      </c>
      <c r="AV210" s="13" t="s">
        <v>90</v>
      </c>
      <c r="AW210" s="13" t="s">
        <v>43</v>
      </c>
      <c r="AX210" s="13" t="s">
        <v>82</v>
      </c>
      <c r="AY210" s="158" t="s">
        <v>148</v>
      </c>
    </row>
    <row r="211" spans="2:65" s="13" customFormat="1" ht="11.25">
      <c r="B211" s="157"/>
      <c r="D211" s="151" t="s">
        <v>159</v>
      </c>
      <c r="E211" s="158" t="s">
        <v>36</v>
      </c>
      <c r="F211" s="159" t="s">
        <v>821</v>
      </c>
      <c r="H211" s="160">
        <v>20.681999999999999</v>
      </c>
      <c r="I211" s="161"/>
      <c r="L211" s="157"/>
      <c r="M211" s="162"/>
      <c r="T211" s="163"/>
      <c r="AT211" s="158" t="s">
        <v>159</v>
      </c>
      <c r="AU211" s="158" t="s">
        <v>90</v>
      </c>
      <c r="AV211" s="13" t="s">
        <v>90</v>
      </c>
      <c r="AW211" s="13" t="s">
        <v>43</v>
      </c>
      <c r="AX211" s="13" t="s">
        <v>82</v>
      </c>
      <c r="AY211" s="158" t="s">
        <v>148</v>
      </c>
    </row>
    <row r="212" spans="2:65" s="13" customFormat="1" ht="11.25">
      <c r="B212" s="157"/>
      <c r="D212" s="151" t="s">
        <v>159</v>
      </c>
      <c r="E212" s="158" t="s">
        <v>36</v>
      </c>
      <c r="F212" s="159" t="s">
        <v>822</v>
      </c>
      <c r="H212" s="160">
        <v>13.194000000000001</v>
      </c>
      <c r="I212" s="161"/>
      <c r="L212" s="157"/>
      <c r="M212" s="162"/>
      <c r="T212" s="163"/>
      <c r="AT212" s="158" t="s">
        <v>159</v>
      </c>
      <c r="AU212" s="158" t="s">
        <v>90</v>
      </c>
      <c r="AV212" s="13" t="s">
        <v>90</v>
      </c>
      <c r="AW212" s="13" t="s">
        <v>43</v>
      </c>
      <c r="AX212" s="13" t="s">
        <v>82</v>
      </c>
      <c r="AY212" s="158" t="s">
        <v>148</v>
      </c>
    </row>
    <row r="213" spans="2:65" s="12" customFormat="1" ht="11.25">
      <c r="B213" s="150"/>
      <c r="D213" s="151" t="s">
        <v>159</v>
      </c>
      <c r="E213" s="152" t="s">
        <v>36</v>
      </c>
      <c r="F213" s="153" t="s">
        <v>163</v>
      </c>
      <c r="H213" s="152" t="s">
        <v>36</v>
      </c>
      <c r="I213" s="154"/>
      <c r="L213" s="150"/>
      <c r="M213" s="155"/>
      <c r="T213" s="156"/>
      <c r="AT213" s="152" t="s">
        <v>159</v>
      </c>
      <c r="AU213" s="152" t="s">
        <v>90</v>
      </c>
      <c r="AV213" s="12" t="s">
        <v>23</v>
      </c>
      <c r="AW213" s="12" t="s">
        <v>43</v>
      </c>
      <c r="AX213" s="12" t="s">
        <v>82</v>
      </c>
      <c r="AY213" s="152" t="s">
        <v>148</v>
      </c>
    </row>
    <row r="214" spans="2:65" s="13" customFormat="1" ht="11.25">
      <c r="B214" s="157"/>
      <c r="D214" s="151" t="s">
        <v>159</v>
      </c>
      <c r="E214" s="158" t="s">
        <v>36</v>
      </c>
      <c r="F214" s="159" t="s">
        <v>665</v>
      </c>
      <c r="H214" s="160">
        <v>3.3</v>
      </c>
      <c r="I214" s="161"/>
      <c r="L214" s="157"/>
      <c r="M214" s="162"/>
      <c r="T214" s="163"/>
      <c r="AT214" s="158" t="s">
        <v>159</v>
      </c>
      <c r="AU214" s="158" t="s">
        <v>90</v>
      </c>
      <c r="AV214" s="13" t="s">
        <v>90</v>
      </c>
      <c r="AW214" s="13" t="s">
        <v>43</v>
      </c>
      <c r="AX214" s="13" t="s">
        <v>82</v>
      </c>
      <c r="AY214" s="158" t="s">
        <v>148</v>
      </c>
    </row>
    <row r="215" spans="2:65" s="12" customFormat="1" ht="11.25">
      <c r="B215" s="150"/>
      <c r="D215" s="151" t="s">
        <v>159</v>
      </c>
      <c r="E215" s="152" t="s">
        <v>36</v>
      </c>
      <c r="F215" s="153" t="s">
        <v>186</v>
      </c>
      <c r="H215" s="152" t="s">
        <v>36</v>
      </c>
      <c r="I215" s="154"/>
      <c r="L215" s="150"/>
      <c r="M215" s="155"/>
      <c r="T215" s="156"/>
      <c r="AT215" s="152" t="s">
        <v>159</v>
      </c>
      <c r="AU215" s="152" t="s">
        <v>90</v>
      </c>
      <c r="AV215" s="12" t="s">
        <v>23</v>
      </c>
      <c r="AW215" s="12" t="s">
        <v>43</v>
      </c>
      <c r="AX215" s="12" t="s">
        <v>82</v>
      </c>
      <c r="AY215" s="152" t="s">
        <v>148</v>
      </c>
    </row>
    <row r="216" spans="2:65" s="13" customFormat="1" ht="11.25">
      <c r="B216" s="157"/>
      <c r="D216" s="151" t="s">
        <v>159</v>
      </c>
      <c r="E216" s="158" t="s">
        <v>36</v>
      </c>
      <c r="F216" s="159" t="s">
        <v>666</v>
      </c>
      <c r="H216" s="160">
        <v>6</v>
      </c>
      <c r="I216" s="161"/>
      <c r="L216" s="157"/>
      <c r="M216" s="162"/>
      <c r="T216" s="163"/>
      <c r="AT216" s="158" t="s">
        <v>159</v>
      </c>
      <c r="AU216" s="158" t="s">
        <v>90</v>
      </c>
      <c r="AV216" s="13" t="s">
        <v>90</v>
      </c>
      <c r="AW216" s="13" t="s">
        <v>43</v>
      </c>
      <c r="AX216" s="13" t="s">
        <v>82</v>
      </c>
      <c r="AY216" s="158" t="s">
        <v>148</v>
      </c>
    </row>
    <row r="217" spans="2:65" s="14" customFormat="1" ht="11.25">
      <c r="B217" s="164"/>
      <c r="D217" s="151" t="s">
        <v>159</v>
      </c>
      <c r="E217" s="165" t="s">
        <v>36</v>
      </c>
      <c r="F217" s="166" t="s">
        <v>167</v>
      </c>
      <c r="H217" s="167">
        <v>167.76300000000001</v>
      </c>
      <c r="I217" s="168"/>
      <c r="L217" s="164"/>
      <c r="M217" s="169"/>
      <c r="T217" s="170"/>
      <c r="AT217" s="165" t="s">
        <v>159</v>
      </c>
      <c r="AU217" s="165" t="s">
        <v>90</v>
      </c>
      <c r="AV217" s="14" t="s">
        <v>155</v>
      </c>
      <c r="AW217" s="14" t="s">
        <v>43</v>
      </c>
      <c r="AX217" s="14" t="s">
        <v>23</v>
      </c>
      <c r="AY217" s="165" t="s">
        <v>148</v>
      </c>
    </row>
    <row r="218" spans="2:65" s="1" customFormat="1" ht="16.5" customHeight="1">
      <c r="B218" s="34"/>
      <c r="C218" s="171" t="s">
        <v>273</v>
      </c>
      <c r="D218" s="171" t="s">
        <v>238</v>
      </c>
      <c r="E218" s="172" t="s">
        <v>274</v>
      </c>
      <c r="F218" s="173" t="s">
        <v>275</v>
      </c>
      <c r="G218" s="174" t="s">
        <v>153</v>
      </c>
      <c r="H218" s="175">
        <v>167.76300000000001</v>
      </c>
      <c r="I218" s="176"/>
      <c r="J218" s="177">
        <f>ROUND(I218*H218,2)</f>
        <v>0</v>
      </c>
      <c r="K218" s="173" t="s">
        <v>154</v>
      </c>
      <c r="L218" s="178"/>
      <c r="M218" s="179" t="s">
        <v>36</v>
      </c>
      <c r="N218" s="180" t="s">
        <v>53</v>
      </c>
      <c r="P218" s="142">
        <f>O218*H218</f>
        <v>0</v>
      </c>
      <c r="Q218" s="142">
        <v>2.9999999999999997E-4</v>
      </c>
      <c r="R218" s="142">
        <f>Q218*H218</f>
        <v>5.0328899999999996E-2</v>
      </c>
      <c r="S218" s="142">
        <v>0</v>
      </c>
      <c r="T218" s="143">
        <f>S218*H218</f>
        <v>0</v>
      </c>
      <c r="AR218" s="144" t="s">
        <v>210</v>
      </c>
      <c r="AT218" s="144" t="s">
        <v>238</v>
      </c>
      <c r="AU218" s="144" t="s">
        <v>90</v>
      </c>
      <c r="AY218" s="18" t="s">
        <v>148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8" t="s">
        <v>23</v>
      </c>
      <c r="BK218" s="145">
        <f>ROUND(I218*H218,2)</f>
        <v>0</v>
      </c>
      <c r="BL218" s="18" t="s">
        <v>155</v>
      </c>
      <c r="BM218" s="144" t="s">
        <v>823</v>
      </c>
    </row>
    <row r="219" spans="2:65" s="12" customFormat="1" ht="11.25">
      <c r="B219" s="150"/>
      <c r="D219" s="151" t="s">
        <v>159</v>
      </c>
      <c r="E219" s="152" t="s">
        <v>36</v>
      </c>
      <c r="F219" s="153" t="s">
        <v>277</v>
      </c>
      <c r="H219" s="152" t="s">
        <v>36</v>
      </c>
      <c r="I219" s="154"/>
      <c r="L219" s="150"/>
      <c r="M219" s="155"/>
      <c r="T219" s="156"/>
      <c r="AT219" s="152" t="s">
        <v>159</v>
      </c>
      <c r="AU219" s="152" t="s">
        <v>90</v>
      </c>
      <c r="AV219" s="12" t="s">
        <v>23</v>
      </c>
      <c r="AW219" s="12" t="s">
        <v>43</v>
      </c>
      <c r="AX219" s="12" t="s">
        <v>82</v>
      </c>
      <c r="AY219" s="152" t="s">
        <v>148</v>
      </c>
    </row>
    <row r="220" spans="2:65" s="13" customFormat="1" ht="11.25">
      <c r="B220" s="157"/>
      <c r="D220" s="151" t="s">
        <v>159</v>
      </c>
      <c r="E220" s="158" t="s">
        <v>36</v>
      </c>
      <c r="F220" s="159" t="s">
        <v>824</v>
      </c>
      <c r="H220" s="160">
        <v>167.76300000000001</v>
      </c>
      <c r="I220" s="161"/>
      <c r="L220" s="157"/>
      <c r="M220" s="162"/>
      <c r="T220" s="163"/>
      <c r="AT220" s="158" t="s">
        <v>159</v>
      </c>
      <c r="AU220" s="158" t="s">
        <v>90</v>
      </c>
      <c r="AV220" s="13" t="s">
        <v>90</v>
      </c>
      <c r="AW220" s="13" t="s">
        <v>43</v>
      </c>
      <c r="AX220" s="13" t="s">
        <v>82</v>
      </c>
      <c r="AY220" s="158" t="s">
        <v>148</v>
      </c>
    </row>
    <row r="221" spans="2:65" s="14" customFormat="1" ht="11.25">
      <c r="B221" s="164"/>
      <c r="D221" s="151" t="s">
        <v>159</v>
      </c>
      <c r="E221" s="165" t="s">
        <v>36</v>
      </c>
      <c r="F221" s="166" t="s">
        <v>167</v>
      </c>
      <c r="H221" s="167">
        <v>167.76300000000001</v>
      </c>
      <c r="I221" s="168"/>
      <c r="L221" s="164"/>
      <c r="M221" s="169"/>
      <c r="T221" s="170"/>
      <c r="AT221" s="165" t="s">
        <v>159</v>
      </c>
      <c r="AU221" s="165" t="s">
        <v>90</v>
      </c>
      <c r="AV221" s="14" t="s">
        <v>155</v>
      </c>
      <c r="AW221" s="14" t="s">
        <v>43</v>
      </c>
      <c r="AX221" s="14" t="s">
        <v>23</v>
      </c>
      <c r="AY221" s="165" t="s">
        <v>148</v>
      </c>
    </row>
    <row r="222" spans="2:65" s="1" customFormat="1" ht="16.5" customHeight="1">
      <c r="B222" s="34"/>
      <c r="C222" s="133" t="s">
        <v>279</v>
      </c>
      <c r="D222" s="133" t="s">
        <v>150</v>
      </c>
      <c r="E222" s="134" t="s">
        <v>280</v>
      </c>
      <c r="F222" s="135" t="s">
        <v>281</v>
      </c>
      <c r="G222" s="136" t="s">
        <v>282</v>
      </c>
      <c r="H222" s="137">
        <v>91.534999999999997</v>
      </c>
      <c r="I222" s="138"/>
      <c r="J222" s="139">
        <f>ROUND(I222*H222,2)</f>
        <v>0</v>
      </c>
      <c r="K222" s="135" t="s">
        <v>154</v>
      </c>
      <c r="L222" s="34"/>
      <c r="M222" s="140" t="s">
        <v>36</v>
      </c>
      <c r="N222" s="141" t="s">
        <v>53</v>
      </c>
      <c r="P222" s="142">
        <f>O222*H222</f>
        <v>0</v>
      </c>
      <c r="Q222" s="142">
        <v>4.8999999999999998E-4</v>
      </c>
      <c r="R222" s="142">
        <f>Q222*H222</f>
        <v>4.4852149999999993E-2</v>
      </c>
      <c r="S222" s="142">
        <v>0</v>
      </c>
      <c r="T222" s="143">
        <f>S222*H222</f>
        <v>0</v>
      </c>
      <c r="AR222" s="144" t="s">
        <v>155</v>
      </c>
      <c r="AT222" s="144" t="s">
        <v>150</v>
      </c>
      <c r="AU222" s="144" t="s">
        <v>90</v>
      </c>
      <c r="AY222" s="18" t="s">
        <v>148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8" t="s">
        <v>23</v>
      </c>
      <c r="BK222" s="145">
        <f>ROUND(I222*H222,2)</f>
        <v>0</v>
      </c>
      <c r="BL222" s="18" t="s">
        <v>155</v>
      </c>
      <c r="BM222" s="144" t="s">
        <v>283</v>
      </c>
    </row>
    <row r="223" spans="2:65" s="1" customFormat="1" ht="11.25">
      <c r="B223" s="34"/>
      <c r="D223" s="146" t="s">
        <v>157</v>
      </c>
      <c r="F223" s="147" t="s">
        <v>284</v>
      </c>
      <c r="I223" s="148"/>
      <c r="L223" s="34"/>
      <c r="M223" s="149"/>
      <c r="T223" s="55"/>
      <c r="AT223" s="18" t="s">
        <v>157</v>
      </c>
      <c r="AU223" s="18" t="s">
        <v>90</v>
      </c>
    </row>
    <row r="224" spans="2:65" s="12" customFormat="1" ht="11.25">
      <c r="B224" s="150"/>
      <c r="D224" s="151" t="s">
        <v>159</v>
      </c>
      <c r="E224" s="152" t="s">
        <v>36</v>
      </c>
      <c r="F224" s="153" t="s">
        <v>825</v>
      </c>
      <c r="H224" s="152" t="s">
        <v>36</v>
      </c>
      <c r="I224" s="154"/>
      <c r="L224" s="150"/>
      <c r="M224" s="155"/>
      <c r="T224" s="156"/>
      <c r="AT224" s="152" t="s">
        <v>159</v>
      </c>
      <c r="AU224" s="152" t="s">
        <v>90</v>
      </c>
      <c r="AV224" s="12" t="s">
        <v>23</v>
      </c>
      <c r="AW224" s="12" t="s">
        <v>43</v>
      </c>
      <c r="AX224" s="12" t="s">
        <v>82</v>
      </c>
      <c r="AY224" s="152" t="s">
        <v>148</v>
      </c>
    </row>
    <row r="225" spans="2:65" s="12" customFormat="1" ht="11.25">
      <c r="B225" s="150"/>
      <c r="D225" s="151" t="s">
        <v>159</v>
      </c>
      <c r="E225" s="152" t="s">
        <v>36</v>
      </c>
      <c r="F225" s="153" t="s">
        <v>161</v>
      </c>
      <c r="H225" s="152" t="s">
        <v>36</v>
      </c>
      <c r="I225" s="154"/>
      <c r="L225" s="150"/>
      <c r="M225" s="155"/>
      <c r="T225" s="156"/>
      <c r="AT225" s="152" t="s">
        <v>159</v>
      </c>
      <c r="AU225" s="152" t="s">
        <v>90</v>
      </c>
      <c r="AV225" s="12" t="s">
        <v>23</v>
      </c>
      <c r="AW225" s="12" t="s">
        <v>43</v>
      </c>
      <c r="AX225" s="12" t="s">
        <v>82</v>
      </c>
      <c r="AY225" s="152" t="s">
        <v>148</v>
      </c>
    </row>
    <row r="226" spans="2:65" s="13" customFormat="1" ht="11.25">
      <c r="B226" s="157"/>
      <c r="D226" s="151" t="s">
        <v>159</v>
      </c>
      <c r="E226" s="158" t="s">
        <v>36</v>
      </c>
      <c r="F226" s="159" t="s">
        <v>826</v>
      </c>
      <c r="H226" s="160">
        <v>23.76</v>
      </c>
      <c r="I226" s="161"/>
      <c r="L226" s="157"/>
      <c r="M226" s="162"/>
      <c r="T226" s="163"/>
      <c r="AT226" s="158" t="s">
        <v>159</v>
      </c>
      <c r="AU226" s="158" t="s">
        <v>90</v>
      </c>
      <c r="AV226" s="13" t="s">
        <v>90</v>
      </c>
      <c r="AW226" s="13" t="s">
        <v>43</v>
      </c>
      <c r="AX226" s="13" t="s">
        <v>82</v>
      </c>
      <c r="AY226" s="158" t="s">
        <v>148</v>
      </c>
    </row>
    <row r="227" spans="2:65" s="13" customFormat="1" ht="11.25">
      <c r="B227" s="157"/>
      <c r="D227" s="151" t="s">
        <v>159</v>
      </c>
      <c r="E227" s="158" t="s">
        <v>36</v>
      </c>
      <c r="F227" s="159" t="s">
        <v>827</v>
      </c>
      <c r="H227" s="160">
        <v>25.395</v>
      </c>
      <c r="I227" s="161"/>
      <c r="L227" s="157"/>
      <c r="M227" s="162"/>
      <c r="T227" s="163"/>
      <c r="AT227" s="158" t="s">
        <v>159</v>
      </c>
      <c r="AU227" s="158" t="s">
        <v>90</v>
      </c>
      <c r="AV227" s="13" t="s">
        <v>90</v>
      </c>
      <c r="AW227" s="13" t="s">
        <v>43</v>
      </c>
      <c r="AX227" s="13" t="s">
        <v>82</v>
      </c>
      <c r="AY227" s="158" t="s">
        <v>148</v>
      </c>
    </row>
    <row r="228" spans="2:65" s="13" customFormat="1" ht="11.25">
      <c r="B228" s="157"/>
      <c r="D228" s="151" t="s">
        <v>159</v>
      </c>
      <c r="E228" s="158" t="s">
        <v>36</v>
      </c>
      <c r="F228" s="159" t="s">
        <v>828</v>
      </c>
      <c r="H228" s="160">
        <v>20.059999999999999</v>
      </c>
      <c r="I228" s="161"/>
      <c r="L228" s="157"/>
      <c r="M228" s="162"/>
      <c r="T228" s="163"/>
      <c r="AT228" s="158" t="s">
        <v>159</v>
      </c>
      <c r="AU228" s="158" t="s">
        <v>90</v>
      </c>
      <c r="AV228" s="13" t="s">
        <v>90</v>
      </c>
      <c r="AW228" s="13" t="s">
        <v>43</v>
      </c>
      <c r="AX228" s="13" t="s">
        <v>82</v>
      </c>
      <c r="AY228" s="158" t="s">
        <v>148</v>
      </c>
    </row>
    <row r="229" spans="2:65" s="13" customFormat="1" ht="11.25">
      <c r="B229" s="157"/>
      <c r="D229" s="151" t="s">
        <v>159</v>
      </c>
      <c r="E229" s="158" t="s">
        <v>36</v>
      </c>
      <c r="F229" s="159" t="s">
        <v>829</v>
      </c>
      <c r="H229" s="160">
        <v>11.49</v>
      </c>
      <c r="I229" s="161"/>
      <c r="L229" s="157"/>
      <c r="M229" s="162"/>
      <c r="T229" s="163"/>
      <c r="AT229" s="158" t="s">
        <v>159</v>
      </c>
      <c r="AU229" s="158" t="s">
        <v>90</v>
      </c>
      <c r="AV229" s="13" t="s">
        <v>90</v>
      </c>
      <c r="AW229" s="13" t="s">
        <v>43</v>
      </c>
      <c r="AX229" s="13" t="s">
        <v>82</v>
      </c>
      <c r="AY229" s="158" t="s">
        <v>148</v>
      </c>
    </row>
    <row r="230" spans="2:65" s="13" customFormat="1" ht="11.25">
      <c r="B230" s="157"/>
      <c r="D230" s="151" t="s">
        <v>159</v>
      </c>
      <c r="E230" s="158" t="s">
        <v>36</v>
      </c>
      <c r="F230" s="159" t="s">
        <v>830</v>
      </c>
      <c r="H230" s="160">
        <v>7.33</v>
      </c>
      <c r="I230" s="161"/>
      <c r="L230" s="157"/>
      <c r="M230" s="162"/>
      <c r="T230" s="163"/>
      <c r="AT230" s="158" t="s">
        <v>159</v>
      </c>
      <c r="AU230" s="158" t="s">
        <v>90</v>
      </c>
      <c r="AV230" s="13" t="s">
        <v>90</v>
      </c>
      <c r="AW230" s="13" t="s">
        <v>43</v>
      </c>
      <c r="AX230" s="13" t="s">
        <v>82</v>
      </c>
      <c r="AY230" s="158" t="s">
        <v>148</v>
      </c>
    </row>
    <row r="231" spans="2:65" s="12" customFormat="1" ht="11.25">
      <c r="B231" s="150"/>
      <c r="D231" s="151" t="s">
        <v>159</v>
      </c>
      <c r="E231" s="152" t="s">
        <v>36</v>
      </c>
      <c r="F231" s="153" t="s">
        <v>671</v>
      </c>
      <c r="H231" s="152" t="s">
        <v>36</v>
      </c>
      <c r="I231" s="154"/>
      <c r="L231" s="150"/>
      <c r="M231" s="155"/>
      <c r="T231" s="156"/>
      <c r="AT231" s="152" t="s">
        <v>159</v>
      </c>
      <c r="AU231" s="152" t="s">
        <v>90</v>
      </c>
      <c r="AV231" s="12" t="s">
        <v>23</v>
      </c>
      <c r="AW231" s="12" t="s">
        <v>43</v>
      </c>
      <c r="AX231" s="12" t="s">
        <v>82</v>
      </c>
      <c r="AY231" s="152" t="s">
        <v>148</v>
      </c>
    </row>
    <row r="232" spans="2:65" s="13" customFormat="1" ht="11.25">
      <c r="B232" s="157"/>
      <c r="D232" s="151" t="s">
        <v>159</v>
      </c>
      <c r="E232" s="158" t="s">
        <v>36</v>
      </c>
      <c r="F232" s="159" t="s">
        <v>672</v>
      </c>
      <c r="H232" s="160">
        <v>3.5</v>
      </c>
      <c r="I232" s="161"/>
      <c r="L232" s="157"/>
      <c r="M232" s="162"/>
      <c r="T232" s="163"/>
      <c r="AT232" s="158" t="s">
        <v>159</v>
      </c>
      <c r="AU232" s="158" t="s">
        <v>90</v>
      </c>
      <c r="AV232" s="13" t="s">
        <v>90</v>
      </c>
      <c r="AW232" s="13" t="s">
        <v>43</v>
      </c>
      <c r="AX232" s="13" t="s">
        <v>82</v>
      </c>
      <c r="AY232" s="158" t="s">
        <v>148</v>
      </c>
    </row>
    <row r="233" spans="2:65" s="14" customFormat="1" ht="11.25">
      <c r="B233" s="164"/>
      <c r="D233" s="151" t="s">
        <v>159</v>
      </c>
      <c r="E233" s="165" t="s">
        <v>36</v>
      </c>
      <c r="F233" s="166" t="s">
        <v>167</v>
      </c>
      <c r="H233" s="167">
        <v>91.534999999999997</v>
      </c>
      <c r="I233" s="168"/>
      <c r="L233" s="164"/>
      <c r="M233" s="169"/>
      <c r="T233" s="170"/>
      <c r="AT233" s="165" t="s">
        <v>159</v>
      </c>
      <c r="AU233" s="165" t="s">
        <v>90</v>
      </c>
      <c r="AV233" s="14" t="s">
        <v>155</v>
      </c>
      <c r="AW233" s="14" t="s">
        <v>43</v>
      </c>
      <c r="AX233" s="14" t="s">
        <v>23</v>
      </c>
      <c r="AY233" s="165" t="s">
        <v>148</v>
      </c>
    </row>
    <row r="234" spans="2:65" s="11" customFormat="1" ht="22.9" customHeight="1">
      <c r="B234" s="121"/>
      <c r="D234" s="122" t="s">
        <v>81</v>
      </c>
      <c r="E234" s="131" t="s">
        <v>286</v>
      </c>
      <c r="F234" s="131" t="s">
        <v>287</v>
      </c>
      <c r="I234" s="124"/>
      <c r="J234" s="132">
        <f>BK234</f>
        <v>0</v>
      </c>
      <c r="L234" s="121"/>
      <c r="M234" s="126"/>
      <c r="P234" s="127">
        <f>SUM(P235:P239)</f>
        <v>0</v>
      </c>
      <c r="R234" s="127">
        <f>SUM(R235:R239)</f>
        <v>0.9787285</v>
      </c>
      <c r="T234" s="128">
        <f>SUM(T235:T239)</f>
        <v>0</v>
      </c>
      <c r="AR234" s="122" t="s">
        <v>23</v>
      </c>
      <c r="AT234" s="129" t="s">
        <v>81</v>
      </c>
      <c r="AU234" s="129" t="s">
        <v>23</v>
      </c>
      <c r="AY234" s="122" t="s">
        <v>148</v>
      </c>
      <c r="BK234" s="130">
        <f>SUM(BK235:BK239)</f>
        <v>0</v>
      </c>
    </row>
    <row r="235" spans="2:65" s="1" customFormat="1" ht="24.2" customHeight="1">
      <c r="B235" s="34"/>
      <c r="C235" s="133" t="s">
        <v>288</v>
      </c>
      <c r="D235" s="133" t="s">
        <v>150</v>
      </c>
      <c r="E235" s="134" t="s">
        <v>831</v>
      </c>
      <c r="F235" s="135" t="s">
        <v>832</v>
      </c>
      <c r="G235" s="136" t="s">
        <v>170</v>
      </c>
      <c r="H235" s="137">
        <v>0.60099999999999998</v>
      </c>
      <c r="I235" s="138"/>
      <c r="J235" s="139">
        <f>ROUND(I235*H235,2)</f>
        <v>0</v>
      </c>
      <c r="K235" s="135" t="s">
        <v>36</v>
      </c>
      <c r="L235" s="34"/>
      <c r="M235" s="140" t="s">
        <v>36</v>
      </c>
      <c r="N235" s="141" t="s">
        <v>53</v>
      </c>
      <c r="P235" s="142">
        <f>O235*H235</f>
        <v>0</v>
      </c>
      <c r="Q235" s="142">
        <v>1.6285000000000001</v>
      </c>
      <c r="R235" s="142">
        <f>Q235*H235</f>
        <v>0.9787285</v>
      </c>
      <c r="S235" s="142">
        <v>0</v>
      </c>
      <c r="T235" s="143">
        <f>S235*H235</f>
        <v>0</v>
      </c>
      <c r="AR235" s="144" t="s">
        <v>155</v>
      </c>
      <c r="AT235" s="144" t="s">
        <v>150</v>
      </c>
      <c r="AU235" s="144" t="s">
        <v>90</v>
      </c>
      <c r="AY235" s="18" t="s">
        <v>148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8" t="s">
        <v>23</v>
      </c>
      <c r="BK235" s="145">
        <f>ROUND(I235*H235,2)</f>
        <v>0</v>
      </c>
      <c r="BL235" s="18" t="s">
        <v>155</v>
      </c>
      <c r="BM235" s="144" t="s">
        <v>833</v>
      </c>
    </row>
    <row r="236" spans="2:65" s="12" customFormat="1" ht="11.25">
      <c r="B236" s="150"/>
      <c r="D236" s="151" t="s">
        <v>159</v>
      </c>
      <c r="E236" s="152" t="s">
        <v>36</v>
      </c>
      <c r="F236" s="153" t="s">
        <v>834</v>
      </c>
      <c r="H236" s="152" t="s">
        <v>36</v>
      </c>
      <c r="I236" s="154"/>
      <c r="L236" s="150"/>
      <c r="M236" s="155"/>
      <c r="T236" s="156"/>
      <c r="AT236" s="152" t="s">
        <v>159</v>
      </c>
      <c r="AU236" s="152" t="s">
        <v>90</v>
      </c>
      <c r="AV236" s="12" t="s">
        <v>23</v>
      </c>
      <c r="AW236" s="12" t="s">
        <v>43</v>
      </c>
      <c r="AX236" s="12" t="s">
        <v>82</v>
      </c>
      <c r="AY236" s="152" t="s">
        <v>148</v>
      </c>
    </row>
    <row r="237" spans="2:65" s="12" customFormat="1" ht="11.25">
      <c r="B237" s="150"/>
      <c r="D237" s="151" t="s">
        <v>159</v>
      </c>
      <c r="E237" s="152" t="s">
        <v>36</v>
      </c>
      <c r="F237" s="153" t="s">
        <v>256</v>
      </c>
      <c r="H237" s="152" t="s">
        <v>36</v>
      </c>
      <c r="I237" s="154"/>
      <c r="L237" s="150"/>
      <c r="M237" s="155"/>
      <c r="T237" s="156"/>
      <c r="AT237" s="152" t="s">
        <v>159</v>
      </c>
      <c r="AU237" s="152" t="s">
        <v>90</v>
      </c>
      <c r="AV237" s="12" t="s">
        <v>23</v>
      </c>
      <c r="AW237" s="12" t="s">
        <v>43</v>
      </c>
      <c r="AX237" s="12" t="s">
        <v>82</v>
      </c>
      <c r="AY237" s="152" t="s">
        <v>148</v>
      </c>
    </row>
    <row r="238" spans="2:65" s="13" customFormat="1" ht="11.25">
      <c r="B238" s="157"/>
      <c r="D238" s="151" t="s">
        <v>159</v>
      </c>
      <c r="E238" s="158" t="s">
        <v>36</v>
      </c>
      <c r="F238" s="159" t="s">
        <v>835</v>
      </c>
      <c r="H238" s="160">
        <v>0.60099999999999998</v>
      </c>
      <c r="I238" s="161"/>
      <c r="L238" s="157"/>
      <c r="M238" s="162"/>
      <c r="T238" s="163"/>
      <c r="AT238" s="158" t="s">
        <v>159</v>
      </c>
      <c r="AU238" s="158" t="s">
        <v>90</v>
      </c>
      <c r="AV238" s="13" t="s">
        <v>90</v>
      </c>
      <c r="AW238" s="13" t="s">
        <v>43</v>
      </c>
      <c r="AX238" s="13" t="s">
        <v>82</v>
      </c>
      <c r="AY238" s="158" t="s">
        <v>148</v>
      </c>
    </row>
    <row r="239" spans="2:65" s="14" customFormat="1" ht="11.25">
      <c r="B239" s="164"/>
      <c r="D239" s="151" t="s">
        <v>159</v>
      </c>
      <c r="E239" s="165" t="s">
        <v>36</v>
      </c>
      <c r="F239" s="166" t="s">
        <v>167</v>
      </c>
      <c r="H239" s="167">
        <v>0.60099999999999998</v>
      </c>
      <c r="I239" s="168"/>
      <c r="L239" s="164"/>
      <c r="M239" s="169"/>
      <c r="T239" s="170"/>
      <c r="AT239" s="165" t="s">
        <v>159</v>
      </c>
      <c r="AU239" s="165" t="s">
        <v>90</v>
      </c>
      <c r="AV239" s="14" t="s">
        <v>155</v>
      </c>
      <c r="AW239" s="14" t="s">
        <v>43</v>
      </c>
      <c r="AX239" s="14" t="s">
        <v>23</v>
      </c>
      <c r="AY239" s="165" t="s">
        <v>148</v>
      </c>
    </row>
    <row r="240" spans="2:65" s="11" customFormat="1" ht="22.9" customHeight="1">
      <c r="B240" s="121"/>
      <c r="D240" s="122" t="s">
        <v>81</v>
      </c>
      <c r="E240" s="131" t="s">
        <v>298</v>
      </c>
      <c r="F240" s="131" t="s">
        <v>299</v>
      </c>
      <c r="I240" s="124"/>
      <c r="J240" s="132">
        <f>BK240</f>
        <v>0</v>
      </c>
      <c r="L240" s="121"/>
      <c r="M240" s="126"/>
      <c r="P240" s="127">
        <f>SUM(P241:P307)</f>
        <v>0</v>
      </c>
      <c r="R240" s="127">
        <f>SUM(R241:R307)</f>
        <v>36.699308950000002</v>
      </c>
      <c r="T240" s="128">
        <f>SUM(T241:T307)</f>
        <v>0</v>
      </c>
      <c r="AR240" s="122" t="s">
        <v>23</v>
      </c>
      <c r="AT240" s="129" t="s">
        <v>81</v>
      </c>
      <c r="AU240" s="129" t="s">
        <v>23</v>
      </c>
      <c r="AY240" s="122" t="s">
        <v>148</v>
      </c>
      <c r="BK240" s="130">
        <f>SUM(BK241:BK307)</f>
        <v>0</v>
      </c>
    </row>
    <row r="241" spans="2:65" s="1" customFormat="1" ht="21.75" customHeight="1">
      <c r="B241" s="34"/>
      <c r="C241" s="133" t="s">
        <v>300</v>
      </c>
      <c r="D241" s="133" t="s">
        <v>150</v>
      </c>
      <c r="E241" s="134" t="s">
        <v>301</v>
      </c>
      <c r="F241" s="135" t="s">
        <v>302</v>
      </c>
      <c r="G241" s="136" t="s">
        <v>153</v>
      </c>
      <c r="H241" s="137">
        <v>77.953000000000003</v>
      </c>
      <c r="I241" s="138"/>
      <c r="J241" s="139">
        <f>ROUND(I241*H241,2)</f>
        <v>0</v>
      </c>
      <c r="K241" s="135" t="s">
        <v>154</v>
      </c>
      <c r="L241" s="34"/>
      <c r="M241" s="140" t="s">
        <v>36</v>
      </c>
      <c r="N241" s="141" t="s">
        <v>53</v>
      </c>
      <c r="P241" s="142">
        <f>O241*H241</f>
        <v>0</v>
      </c>
      <c r="Q241" s="142">
        <v>7.3499999999999998E-3</v>
      </c>
      <c r="R241" s="142">
        <f>Q241*H241</f>
        <v>0.57295454999999995</v>
      </c>
      <c r="S241" s="142">
        <v>0</v>
      </c>
      <c r="T241" s="143">
        <f>S241*H241</f>
        <v>0</v>
      </c>
      <c r="AR241" s="144" t="s">
        <v>155</v>
      </c>
      <c r="AT241" s="144" t="s">
        <v>150</v>
      </c>
      <c r="AU241" s="144" t="s">
        <v>90</v>
      </c>
      <c r="AY241" s="18" t="s">
        <v>148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8" t="s">
        <v>23</v>
      </c>
      <c r="BK241" s="145">
        <f>ROUND(I241*H241,2)</f>
        <v>0</v>
      </c>
      <c r="BL241" s="18" t="s">
        <v>155</v>
      </c>
      <c r="BM241" s="144" t="s">
        <v>303</v>
      </c>
    </row>
    <row r="242" spans="2:65" s="1" customFormat="1" ht="11.25">
      <c r="B242" s="34"/>
      <c r="D242" s="146" t="s">
        <v>157</v>
      </c>
      <c r="F242" s="147" t="s">
        <v>304</v>
      </c>
      <c r="I242" s="148"/>
      <c r="L242" s="34"/>
      <c r="M242" s="149"/>
      <c r="T242" s="55"/>
      <c r="AT242" s="18" t="s">
        <v>157</v>
      </c>
      <c r="AU242" s="18" t="s">
        <v>90</v>
      </c>
    </row>
    <row r="243" spans="2:65" s="12" customFormat="1" ht="11.25">
      <c r="B243" s="150"/>
      <c r="D243" s="151" t="s">
        <v>159</v>
      </c>
      <c r="E243" s="152" t="s">
        <v>36</v>
      </c>
      <c r="F243" s="153" t="s">
        <v>836</v>
      </c>
      <c r="H243" s="152" t="s">
        <v>36</v>
      </c>
      <c r="I243" s="154"/>
      <c r="L243" s="150"/>
      <c r="M243" s="155"/>
      <c r="T243" s="156"/>
      <c r="AT243" s="152" t="s">
        <v>159</v>
      </c>
      <c r="AU243" s="152" t="s">
        <v>90</v>
      </c>
      <c r="AV243" s="12" t="s">
        <v>23</v>
      </c>
      <c r="AW243" s="12" t="s">
        <v>43</v>
      </c>
      <c r="AX243" s="12" t="s">
        <v>82</v>
      </c>
      <c r="AY243" s="152" t="s">
        <v>148</v>
      </c>
    </row>
    <row r="244" spans="2:65" s="12" customFormat="1" ht="11.25">
      <c r="B244" s="150"/>
      <c r="D244" s="151" t="s">
        <v>159</v>
      </c>
      <c r="E244" s="152" t="s">
        <v>36</v>
      </c>
      <c r="F244" s="153" t="s">
        <v>294</v>
      </c>
      <c r="H244" s="152" t="s">
        <v>36</v>
      </c>
      <c r="I244" s="154"/>
      <c r="L244" s="150"/>
      <c r="M244" s="155"/>
      <c r="T244" s="156"/>
      <c r="AT244" s="152" t="s">
        <v>159</v>
      </c>
      <c r="AU244" s="152" t="s">
        <v>90</v>
      </c>
      <c r="AV244" s="12" t="s">
        <v>23</v>
      </c>
      <c r="AW244" s="12" t="s">
        <v>43</v>
      </c>
      <c r="AX244" s="12" t="s">
        <v>82</v>
      </c>
      <c r="AY244" s="152" t="s">
        <v>148</v>
      </c>
    </row>
    <row r="245" spans="2:65" s="13" customFormat="1" ht="22.5">
      <c r="B245" s="157"/>
      <c r="D245" s="151" t="s">
        <v>159</v>
      </c>
      <c r="E245" s="158" t="s">
        <v>36</v>
      </c>
      <c r="F245" s="159" t="s">
        <v>837</v>
      </c>
      <c r="H245" s="160">
        <v>42.287999999999997</v>
      </c>
      <c r="I245" s="161"/>
      <c r="L245" s="157"/>
      <c r="M245" s="162"/>
      <c r="T245" s="163"/>
      <c r="AT245" s="158" t="s">
        <v>159</v>
      </c>
      <c r="AU245" s="158" t="s">
        <v>90</v>
      </c>
      <c r="AV245" s="13" t="s">
        <v>90</v>
      </c>
      <c r="AW245" s="13" t="s">
        <v>43</v>
      </c>
      <c r="AX245" s="13" t="s">
        <v>82</v>
      </c>
      <c r="AY245" s="158" t="s">
        <v>148</v>
      </c>
    </row>
    <row r="246" spans="2:65" s="13" customFormat="1" ht="11.25">
      <c r="B246" s="157"/>
      <c r="D246" s="151" t="s">
        <v>159</v>
      </c>
      <c r="E246" s="158" t="s">
        <v>36</v>
      </c>
      <c r="F246" s="159" t="s">
        <v>838</v>
      </c>
      <c r="H246" s="160">
        <v>19.087</v>
      </c>
      <c r="I246" s="161"/>
      <c r="L246" s="157"/>
      <c r="M246" s="162"/>
      <c r="T246" s="163"/>
      <c r="AT246" s="158" t="s">
        <v>159</v>
      </c>
      <c r="AU246" s="158" t="s">
        <v>90</v>
      </c>
      <c r="AV246" s="13" t="s">
        <v>90</v>
      </c>
      <c r="AW246" s="13" t="s">
        <v>43</v>
      </c>
      <c r="AX246" s="13" t="s">
        <v>82</v>
      </c>
      <c r="AY246" s="158" t="s">
        <v>148</v>
      </c>
    </row>
    <row r="247" spans="2:65" s="12" customFormat="1" ht="11.25">
      <c r="B247" s="150"/>
      <c r="D247" s="151" t="s">
        <v>159</v>
      </c>
      <c r="E247" s="152" t="s">
        <v>36</v>
      </c>
      <c r="F247" s="153" t="s">
        <v>839</v>
      </c>
      <c r="H247" s="152" t="s">
        <v>36</v>
      </c>
      <c r="I247" s="154"/>
      <c r="L247" s="150"/>
      <c r="M247" s="155"/>
      <c r="T247" s="156"/>
      <c r="AT247" s="152" t="s">
        <v>159</v>
      </c>
      <c r="AU247" s="152" t="s">
        <v>90</v>
      </c>
      <c r="AV247" s="12" t="s">
        <v>23</v>
      </c>
      <c r="AW247" s="12" t="s">
        <v>43</v>
      </c>
      <c r="AX247" s="12" t="s">
        <v>82</v>
      </c>
      <c r="AY247" s="152" t="s">
        <v>148</v>
      </c>
    </row>
    <row r="248" spans="2:65" s="13" customFormat="1" ht="11.25">
      <c r="B248" s="157"/>
      <c r="D248" s="151" t="s">
        <v>159</v>
      </c>
      <c r="E248" s="158" t="s">
        <v>36</v>
      </c>
      <c r="F248" s="159" t="s">
        <v>840</v>
      </c>
      <c r="H248" s="160">
        <v>3.883</v>
      </c>
      <c r="I248" s="161"/>
      <c r="L248" s="157"/>
      <c r="M248" s="162"/>
      <c r="T248" s="163"/>
      <c r="AT248" s="158" t="s">
        <v>159</v>
      </c>
      <c r="AU248" s="158" t="s">
        <v>90</v>
      </c>
      <c r="AV248" s="13" t="s">
        <v>90</v>
      </c>
      <c r="AW248" s="13" t="s">
        <v>43</v>
      </c>
      <c r="AX248" s="13" t="s">
        <v>82</v>
      </c>
      <c r="AY248" s="158" t="s">
        <v>148</v>
      </c>
    </row>
    <row r="249" spans="2:65" s="12" customFormat="1" ht="11.25">
      <c r="B249" s="150"/>
      <c r="D249" s="151" t="s">
        <v>159</v>
      </c>
      <c r="E249" s="152" t="s">
        <v>36</v>
      </c>
      <c r="F249" s="153" t="s">
        <v>841</v>
      </c>
      <c r="H249" s="152" t="s">
        <v>36</v>
      </c>
      <c r="I249" s="154"/>
      <c r="L249" s="150"/>
      <c r="M249" s="155"/>
      <c r="T249" s="156"/>
      <c r="AT249" s="152" t="s">
        <v>159</v>
      </c>
      <c r="AU249" s="152" t="s">
        <v>90</v>
      </c>
      <c r="AV249" s="12" t="s">
        <v>23</v>
      </c>
      <c r="AW249" s="12" t="s">
        <v>43</v>
      </c>
      <c r="AX249" s="12" t="s">
        <v>82</v>
      </c>
      <c r="AY249" s="152" t="s">
        <v>148</v>
      </c>
    </row>
    <row r="250" spans="2:65" s="13" customFormat="1" ht="11.25">
      <c r="B250" s="157"/>
      <c r="D250" s="151" t="s">
        <v>159</v>
      </c>
      <c r="E250" s="158" t="s">
        <v>36</v>
      </c>
      <c r="F250" s="159" t="s">
        <v>842</v>
      </c>
      <c r="H250" s="160">
        <v>12.695</v>
      </c>
      <c r="I250" s="161"/>
      <c r="L250" s="157"/>
      <c r="M250" s="162"/>
      <c r="T250" s="163"/>
      <c r="AT250" s="158" t="s">
        <v>159</v>
      </c>
      <c r="AU250" s="158" t="s">
        <v>90</v>
      </c>
      <c r="AV250" s="13" t="s">
        <v>90</v>
      </c>
      <c r="AW250" s="13" t="s">
        <v>43</v>
      </c>
      <c r="AX250" s="13" t="s">
        <v>82</v>
      </c>
      <c r="AY250" s="158" t="s">
        <v>148</v>
      </c>
    </row>
    <row r="251" spans="2:65" s="14" customFormat="1" ht="11.25">
      <c r="B251" s="164"/>
      <c r="D251" s="151" t="s">
        <v>159</v>
      </c>
      <c r="E251" s="165" t="s">
        <v>36</v>
      </c>
      <c r="F251" s="166" t="s">
        <v>167</v>
      </c>
      <c r="H251" s="167">
        <v>77.953000000000003</v>
      </c>
      <c r="I251" s="168"/>
      <c r="L251" s="164"/>
      <c r="M251" s="169"/>
      <c r="T251" s="170"/>
      <c r="AT251" s="165" t="s">
        <v>159</v>
      </c>
      <c r="AU251" s="165" t="s">
        <v>90</v>
      </c>
      <c r="AV251" s="14" t="s">
        <v>155</v>
      </c>
      <c r="AW251" s="14" t="s">
        <v>43</v>
      </c>
      <c r="AX251" s="14" t="s">
        <v>23</v>
      </c>
      <c r="AY251" s="165" t="s">
        <v>148</v>
      </c>
    </row>
    <row r="252" spans="2:65" s="1" customFormat="1" ht="21.75" customHeight="1">
      <c r="B252" s="34"/>
      <c r="C252" s="133" t="s">
        <v>7</v>
      </c>
      <c r="D252" s="133" t="s">
        <v>150</v>
      </c>
      <c r="E252" s="134" t="s">
        <v>307</v>
      </c>
      <c r="F252" s="135" t="s">
        <v>308</v>
      </c>
      <c r="G252" s="136" t="s">
        <v>153</v>
      </c>
      <c r="H252" s="137">
        <v>77.953000000000003</v>
      </c>
      <c r="I252" s="138"/>
      <c r="J252" s="139">
        <f>ROUND(I252*H252,2)</f>
        <v>0</v>
      </c>
      <c r="K252" s="135" t="s">
        <v>154</v>
      </c>
      <c r="L252" s="34"/>
      <c r="M252" s="140" t="s">
        <v>36</v>
      </c>
      <c r="N252" s="141" t="s">
        <v>53</v>
      </c>
      <c r="P252" s="142">
        <f>O252*H252</f>
        <v>0</v>
      </c>
      <c r="Q252" s="142">
        <v>2.3099999999999999E-2</v>
      </c>
      <c r="R252" s="142">
        <f>Q252*H252</f>
        <v>1.8007143000000001</v>
      </c>
      <c r="S252" s="142">
        <v>0</v>
      </c>
      <c r="T252" s="143">
        <f>S252*H252</f>
        <v>0</v>
      </c>
      <c r="AR252" s="144" t="s">
        <v>155</v>
      </c>
      <c r="AT252" s="144" t="s">
        <v>150</v>
      </c>
      <c r="AU252" s="144" t="s">
        <v>90</v>
      </c>
      <c r="AY252" s="18" t="s">
        <v>148</v>
      </c>
      <c r="BE252" s="145">
        <f>IF(N252="základní",J252,0)</f>
        <v>0</v>
      </c>
      <c r="BF252" s="145">
        <f>IF(N252="snížená",J252,0)</f>
        <v>0</v>
      </c>
      <c r="BG252" s="145">
        <f>IF(N252="zákl. přenesená",J252,0)</f>
        <v>0</v>
      </c>
      <c r="BH252" s="145">
        <f>IF(N252="sníž. přenesená",J252,0)</f>
        <v>0</v>
      </c>
      <c r="BI252" s="145">
        <f>IF(N252="nulová",J252,0)</f>
        <v>0</v>
      </c>
      <c r="BJ252" s="18" t="s">
        <v>23</v>
      </c>
      <c r="BK252" s="145">
        <f>ROUND(I252*H252,2)</f>
        <v>0</v>
      </c>
      <c r="BL252" s="18" t="s">
        <v>155</v>
      </c>
      <c r="BM252" s="144" t="s">
        <v>309</v>
      </c>
    </row>
    <row r="253" spans="2:65" s="1" customFormat="1" ht="11.25">
      <c r="B253" s="34"/>
      <c r="D253" s="146" t="s">
        <v>157</v>
      </c>
      <c r="F253" s="147" t="s">
        <v>310</v>
      </c>
      <c r="I253" s="148"/>
      <c r="L253" s="34"/>
      <c r="M253" s="149"/>
      <c r="T253" s="55"/>
      <c r="AT253" s="18" t="s">
        <v>157</v>
      </c>
      <c r="AU253" s="18" t="s">
        <v>90</v>
      </c>
    </row>
    <row r="254" spans="2:65" s="12" customFormat="1" ht="11.25">
      <c r="B254" s="150"/>
      <c r="D254" s="151" t="s">
        <v>159</v>
      </c>
      <c r="E254" s="152" t="s">
        <v>36</v>
      </c>
      <c r="F254" s="153" t="s">
        <v>843</v>
      </c>
      <c r="H254" s="152" t="s">
        <v>36</v>
      </c>
      <c r="I254" s="154"/>
      <c r="L254" s="150"/>
      <c r="M254" s="155"/>
      <c r="T254" s="156"/>
      <c r="AT254" s="152" t="s">
        <v>159</v>
      </c>
      <c r="AU254" s="152" t="s">
        <v>90</v>
      </c>
      <c r="AV254" s="12" t="s">
        <v>23</v>
      </c>
      <c r="AW254" s="12" t="s">
        <v>43</v>
      </c>
      <c r="AX254" s="12" t="s">
        <v>82</v>
      </c>
      <c r="AY254" s="152" t="s">
        <v>148</v>
      </c>
    </row>
    <row r="255" spans="2:65" s="12" customFormat="1" ht="11.25">
      <c r="B255" s="150"/>
      <c r="D255" s="151" t="s">
        <v>159</v>
      </c>
      <c r="E255" s="152" t="s">
        <v>36</v>
      </c>
      <c r="F255" s="153" t="s">
        <v>681</v>
      </c>
      <c r="H255" s="152" t="s">
        <v>36</v>
      </c>
      <c r="I255" s="154"/>
      <c r="L255" s="150"/>
      <c r="M255" s="155"/>
      <c r="T255" s="156"/>
      <c r="AT255" s="152" t="s">
        <v>159</v>
      </c>
      <c r="AU255" s="152" t="s">
        <v>90</v>
      </c>
      <c r="AV255" s="12" t="s">
        <v>23</v>
      </c>
      <c r="AW255" s="12" t="s">
        <v>43</v>
      </c>
      <c r="AX255" s="12" t="s">
        <v>82</v>
      </c>
      <c r="AY255" s="152" t="s">
        <v>148</v>
      </c>
    </row>
    <row r="256" spans="2:65" s="13" customFormat="1" ht="11.25">
      <c r="B256" s="157"/>
      <c r="D256" s="151" t="s">
        <v>159</v>
      </c>
      <c r="E256" s="158" t="s">
        <v>36</v>
      </c>
      <c r="F256" s="159" t="s">
        <v>844</v>
      </c>
      <c r="H256" s="160">
        <v>77.953000000000003</v>
      </c>
      <c r="I256" s="161"/>
      <c r="L256" s="157"/>
      <c r="M256" s="162"/>
      <c r="T256" s="163"/>
      <c r="AT256" s="158" t="s">
        <v>159</v>
      </c>
      <c r="AU256" s="158" t="s">
        <v>90</v>
      </c>
      <c r="AV256" s="13" t="s">
        <v>90</v>
      </c>
      <c r="AW256" s="13" t="s">
        <v>43</v>
      </c>
      <c r="AX256" s="13" t="s">
        <v>82</v>
      </c>
      <c r="AY256" s="158" t="s">
        <v>148</v>
      </c>
    </row>
    <row r="257" spans="2:65" s="14" customFormat="1" ht="11.25">
      <c r="B257" s="164"/>
      <c r="D257" s="151" t="s">
        <v>159</v>
      </c>
      <c r="E257" s="165" t="s">
        <v>36</v>
      </c>
      <c r="F257" s="166" t="s">
        <v>167</v>
      </c>
      <c r="H257" s="167">
        <v>77.953000000000003</v>
      </c>
      <c r="I257" s="168"/>
      <c r="L257" s="164"/>
      <c r="M257" s="169"/>
      <c r="T257" s="170"/>
      <c r="AT257" s="165" t="s">
        <v>159</v>
      </c>
      <c r="AU257" s="165" t="s">
        <v>90</v>
      </c>
      <c r="AV257" s="14" t="s">
        <v>155</v>
      </c>
      <c r="AW257" s="14" t="s">
        <v>43</v>
      </c>
      <c r="AX257" s="14" t="s">
        <v>23</v>
      </c>
      <c r="AY257" s="165" t="s">
        <v>148</v>
      </c>
    </row>
    <row r="258" spans="2:65" s="1" customFormat="1" ht="24.2" customHeight="1">
      <c r="B258" s="34"/>
      <c r="C258" s="133" t="s">
        <v>311</v>
      </c>
      <c r="D258" s="133" t="s">
        <v>150</v>
      </c>
      <c r="E258" s="134" t="s">
        <v>683</v>
      </c>
      <c r="F258" s="135" t="s">
        <v>684</v>
      </c>
      <c r="G258" s="136" t="s">
        <v>153</v>
      </c>
      <c r="H258" s="137">
        <v>58.131</v>
      </c>
      <c r="I258" s="138"/>
      <c r="J258" s="139">
        <f>ROUND(I258*H258,2)</f>
        <v>0</v>
      </c>
      <c r="K258" s="135" t="s">
        <v>36</v>
      </c>
      <c r="L258" s="34"/>
      <c r="M258" s="140" t="s">
        <v>36</v>
      </c>
      <c r="N258" s="141" t="s">
        <v>53</v>
      </c>
      <c r="P258" s="142">
        <f>O258*H258</f>
        <v>0</v>
      </c>
      <c r="Q258" s="142">
        <v>4.2700000000000002E-2</v>
      </c>
      <c r="R258" s="142">
        <f>Q258*H258</f>
        <v>2.4821937000000003</v>
      </c>
      <c r="S258" s="142">
        <v>0</v>
      </c>
      <c r="T258" s="143">
        <f>S258*H258</f>
        <v>0</v>
      </c>
      <c r="AR258" s="144" t="s">
        <v>155</v>
      </c>
      <c r="AT258" s="144" t="s">
        <v>150</v>
      </c>
      <c r="AU258" s="144" t="s">
        <v>90</v>
      </c>
      <c r="AY258" s="18" t="s">
        <v>148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8" t="s">
        <v>23</v>
      </c>
      <c r="BK258" s="145">
        <f>ROUND(I258*H258,2)</f>
        <v>0</v>
      </c>
      <c r="BL258" s="18" t="s">
        <v>155</v>
      </c>
      <c r="BM258" s="144" t="s">
        <v>685</v>
      </c>
    </row>
    <row r="259" spans="2:65" s="12" customFormat="1" ht="11.25">
      <c r="B259" s="150"/>
      <c r="D259" s="151" t="s">
        <v>159</v>
      </c>
      <c r="E259" s="152" t="s">
        <v>36</v>
      </c>
      <c r="F259" s="153" t="s">
        <v>784</v>
      </c>
      <c r="H259" s="152" t="s">
        <v>36</v>
      </c>
      <c r="I259" s="154"/>
      <c r="L259" s="150"/>
      <c r="M259" s="155"/>
      <c r="T259" s="156"/>
      <c r="AT259" s="152" t="s">
        <v>159</v>
      </c>
      <c r="AU259" s="152" t="s">
        <v>90</v>
      </c>
      <c r="AV259" s="12" t="s">
        <v>23</v>
      </c>
      <c r="AW259" s="12" t="s">
        <v>43</v>
      </c>
      <c r="AX259" s="12" t="s">
        <v>82</v>
      </c>
      <c r="AY259" s="152" t="s">
        <v>148</v>
      </c>
    </row>
    <row r="260" spans="2:65" s="12" customFormat="1" ht="11.25">
      <c r="B260" s="150"/>
      <c r="D260" s="151" t="s">
        <v>159</v>
      </c>
      <c r="E260" s="152" t="s">
        <v>36</v>
      </c>
      <c r="F260" s="153" t="s">
        <v>686</v>
      </c>
      <c r="H260" s="152" t="s">
        <v>36</v>
      </c>
      <c r="I260" s="154"/>
      <c r="L260" s="150"/>
      <c r="M260" s="155"/>
      <c r="T260" s="156"/>
      <c r="AT260" s="152" t="s">
        <v>159</v>
      </c>
      <c r="AU260" s="152" t="s">
        <v>90</v>
      </c>
      <c r="AV260" s="12" t="s">
        <v>23</v>
      </c>
      <c r="AW260" s="12" t="s">
        <v>43</v>
      </c>
      <c r="AX260" s="12" t="s">
        <v>82</v>
      </c>
      <c r="AY260" s="152" t="s">
        <v>148</v>
      </c>
    </row>
    <row r="261" spans="2:65" s="13" customFormat="1" ht="22.5">
      <c r="B261" s="157"/>
      <c r="D261" s="151" t="s">
        <v>159</v>
      </c>
      <c r="E261" s="158" t="s">
        <v>36</v>
      </c>
      <c r="F261" s="159" t="s">
        <v>845</v>
      </c>
      <c r="H261" s="160">
        <v>20.846</v>
      </c>
      <c r="I261" s="161"/>
      <c r="L261" s="157"/>
      <c r="M261" s="162"/>
      <c r="T261" s="163"/>
      <c r="AT261" s="158" t="s">
        <v>159</v>
      </c>
      <c r="AU261" s="158" t="s">
        <v>90</v>
      </c>
      <c r="AV261" s="13" t="s">
        <v>90</v>
      </c>
      <c r="AW261" s="13" t="s">
        <v>43</v>
      </c>
      <c r="AX261" s="13" t="s">
        <v>82</v>
      </c>
      <c r="AY261" s="158" t="s">
        <v>148</v>
      </c>
    </row>
    <row r="262" spans="2:65" s="13" customFormat="1" ht="22.5">
      <c r="B262" s="157"/>
      <c r="D262" s="151" t="s">
        <v>159</v>
      </c>
      <c r="E262" s="158" t="s">
        <v>36</v>
      </c>
      <c r="F262" s="159" t="s">
        <v>846</v>
      </c>
      <c r="H262" s="160">
        <v>8.5960000000000001</v>
      </c>
      <c r="I262" s="161"/>
      <c r="L262" s="157"/>
      <c r="M262" s="162"/>
      <c r="T262" s="163"/>
      <c r="AT262" s="158" t="s">
        <v>159</v>
      </c>
      <c r="AU262" s="158" t="s">
        <v>90</v>
      </c>
      <c r="AV262" s="13" t="s">
        <v>90</v>
      </c>
      <c r="AW262" s="13" t="s">
        <v>43</v>
      </c>
      <c r="AX262" s="13" t="s">
        <v>82</v>
      </c>
      <c r="AY262" s="158" t="s">
        <v>148</v>
      </c>
    </row>
    <row r="263" spans="2:65" s="13" customFormat="1" ht="11.25">
      <c r="B263" s="157"/>
      <c r="D263" s="151" t="s">
        <v>159</v>
      </c>
      <c r="E263" s="158" t="s">
        <v>36</v>
      </c>
      <c r="F263" s="159" t="s">
        <v>847</v>
      </c>
      <c r="H263" s="160">
        <v>6.9690000000000003</v>
      </c>
      <c r="I263" s="161"/>
      <c r="L263" s="157"/>
      <c r="M263" s="162"/>
      <c r="T263" s="163"/>
      <c r="AT263" s="158" t="s">
        <v>159</v>
      </c>
      <c r="AU263" s="158" t="s">
        <v>90</v>
      </c>
      <c r="AV263" s="13" t="s">
        <v>90</v>
      </c>
      <c r="AW263" s="13" t="s">
        <v>43</v>
      </c>
      <c r="AX263" s="13" t="s">
        <v>82</v>
      </c>
      <c r="AY263" s="158" t="s">
        <v>148</v>
      </c>
    </row>
    <row r="264" spans="2:65" s="15" customFormat="1" ht="11.25">
      <c r="B264" s="181"/>
      <c r="D264" s="151" t="s">
        <v>159</v>
      </c>
      <c r="E264" s="182" t="s">
        <v>36</v>
      </c>
      <c r="F264" s="183" t="s">
        <v>318</v>
      </c>
      <c r="H264" s="184">
        <v>36.411000000000001</v>
      </c>
      <c r="I264" s="185"/>
      <c r="L264" s="181"/>
      <c r="M264" s="186"/>
      <c r="T264" s="187"/>
      <c r="AT264" s="182" t="s">
        <v>159</v>
      </c>
      <c r="AU264" s="182" t="s">
        <v>90</v>
      </c>
      <c r="AV264" s="15" t="s">
        <v>175</v>
      </c>
      <c r="AW264" s="15" t="s">
        <v>43</v>
      </c>
      <c r="AX264" s="15" t="s">
        <v>82</v>
      </c>
      <c r="AY264" s="182" t="s">
        <v>148</v>
      </c>
    </row>
    <row r="265" spans="2:65" s="12" customFormat="1" ht="11.25">
      <c r="B265" s="150"/>
      <c r="D265" s="151" t="s">
        <v>159</v>
      </c>
      <c r="E265" s="152" t="s">
        <v>36</v>
      </c>
      <c r="F265" s="153" t="s">
        <v>848</v>
      </c>
      <c r="H265" s="152" t="s">
        <v>36</v>
      </c>
      <c r="I265" s="154"/>
      <c r="L265" s="150"/>
      <c r="M265" s="155"/>
      <c r="T265" s="156"/>
      <c r="AT265" s="152" t="s">
        <v>159</v>
      </c>
      <c r="AU265" s="152" t="s">
        <v>90</v>
      </c>
      <c r="AV265" s="12" t="s">
        <v>23</v>
      </c>
      <c r="AW265" s="12" t="s">
        <v>43</v>
      </c>
      <c r="AX265" s="12" t="s">
        <v>82</v>
      </c>
      <c r="AY265" s="152" t="s">
        <v>148</v>
      </c>
    </row>
    <row r="266" spans="2:65" s="13" customFormat="1" ht="22.5">
      <c r="B266" s="157"/>
      <c r="D266" s="151" t="s">
        <v>159</v>
      </c>
      <c r="E266" s="158" t="s">
        <v>36</v>
      </c>
      <c r="F266" s="159" t="s">
        <v>849</v>
      </c>
      <c r="H266" s="160">
        <v>13.298999999999999</v>
      </c>
      <c r="I266" s="161"/>
      <c r="L266" s="157"/>
      <c r="M266" s="162"/>
      <c r="T266" s="163"/>
      <c r="AT266" s="158" t="s">
        <v>159</v>
      </c>
      <c r="AU266" s="158" t="s">
        <v>90</v>
      </c>
      <c r="AV266" s="13" t="s">
        <v>90</v>
      </c>
      <c r="AW266" s="13" t="s">
        <v>43</v>
      </c>
      <c r="AX266" s="13" t="s">
        <v>82</v>
      </c>
      <c r="AY266" s="158" t="s">
        <v>148</v>
      </c>
    </row>
    <row r="267" spans="2:65" s="13" customFormat="1" ht="11.25">
      <c r="B267" s="157"/>
      <c r="D267" s="151" t="s">
        <v>159</v>
      </c>
      <c r="E267" s="158" t="s">
        <v>36</v>
      </c>
      <c r="F267" s="159" t="s">
        <v>850</v>
      </c>
      <c r="H267" s="160">
        <v>8.4209999999999994</v>
      </c>
      <c r="I267" s="161"/>
      <c r="L267" s="157"/>
      <c r="M267" s="162"/>
      <c r="T267" s="163"/>
      <c r="AT267" s="158" t="s">
        <v>159</v>
      </c>
      <c r="AU267" s="158" t="s">
        <v>90</v>
      </c>
      <c r="AV267" s="13" t="s">
        <v>90</v>
      </c>
      <c r="AW267" s="13" t="s">
        <v>43</v>
      </c>
      <c r="AX267" s="13" t="s">
        <v>82</v>
      </c>
      <c r="AY267" s="158" t="s">
        <v>148</v>
      </c>
    </row>
    <row r="268" spans="2:65" s="15" customFormat="1" ht="11.25">
      <c r="B268" s="181"/>
      <c r="D268" s="151" t="s">
        <v>159</v>
      </c>
      <c r="E268" s="182" t="s">
        <v>36</v>
      </c>
      <c r="F268" s="183" t="s">
        <v>318</v>
      </c>
      <c r="H268" s="184">
        <v>21.72</v>
      </c>
      <c r="I268" s="185"/>
      <c r="L268" s="181"/>
      <c r="M268" s="186"/>
      <c r="T268" s="187"/>
      <c r="AT268" s="182" t="s">
        <v>159</v>
      </c>
      <c r="AU268" s="182" t="s">
        <v>90</v>
      </c>
      <c r="AV268" s="15" t="s">
        <v>175</v>
      </c>
      <c r="AW268" s="15" t="s">
        <v>43</v>
      </c>
      <c r="AX268" s="15" t="s">
        <v>82</v>
      </c>
      <c r="AY268" s="182" t="s">
        <v>148</v>
      </c>
    </row>
    <row r="269" spans="2:65" s="14" customFormat="1" ht="11.25">
      <c r="B269" s="164"/>
      <c r="D269" s="151" t="s">
        <v>159</v>
      </c>
      <c r="E269" s="165" t="s">
        <v>36</v>
      </c>
      <c r="F269" s="166" t="s">
        <v>167</v>
      </c>
      <c r="H269" s="167">
        <v>58.131</v>
      </c>
      <c r="I269" s="168"/>
      <c r="L269" s="164"/>
      <c r="M269" s="169"/>
      <c r="T269" s="170"/>
      <c r="AT269" s="165" t="s">
        <v>159</v>
      </c>
      <c r="AU269" s="165" t="s">
        <v>90</v>
      </c>
      <c r="AV269" s="14" t="s">
        <v>155</v>
      </c>
      <c r="AW269" s="14" t="s">
        <v>43</v>
      </c>
      <c r="AX269" s="14" t="s">
        <v>23</v>
      </c>
      <c r="AY269" s="165" t="s">
        <v>148</v>
      </c>
    </row>
    <row r="270" spans="2:65" s="1" customFormat="1" ht="24.2" customHeight="1">
      <c r="B270" s="34"/>
      <c r="C270" s="133" t="s">
        <v>324</v>
      </c>
      <c r="D270" s="133" t="s">
        <v>150</v>
      </c>
      <c r="E270" s="134" t="s">
        <v>312</v>
      </c>
      <c r="F270" s="135" t="s">
        <v>542</v>
      </c>
      <c r="G270" s="136" t="s">
        <v>153</v>
      </c>
      <c r="H270" s="137">
        <v>265.10700000000003</v>
      </c>
      <c r="I270" s="138"/>
      <c r="J270" s="139">
        <f>ROUND(I270*H270,2)</f>
        <v>0</v>
      </c>
      <c r="K270" s="135" t="s">
        <v>36</v>
      </c>
      <c r="L270" s="34"/>
      <c r="M270" s="140" t="s">
        <v>36</v>
      </c>
      <c r="N270" s="141" t="s">
        <v>53</v>
      </c>
      <c r="P270" s="142">
        <f>O270*H270</f>
        <v>0</v>
      </c>
      <c r="Q270" s="142">
        <v>4.2700000000000002E-2</v>
      </c>
      <c r="R270" s="142">
        <f>Q270*H270</f>
        <v>11.320068900000003</v>
      </c>
      <c r="S270" s="142">
        <v>0</v>
      </c>
      <c r="T270" s="143">
        <f>S270*H270</f>
        <v>0</v>
      </c>
      <c r="AR270" s="144" t="s">
        <v>155</v>
      </c>
      <c r="AT270" s="144" t="s">
        <v>150</v>
      </c>
      <c r="AU270" s="144" t="s">
        <v>90</v>
      </c>
      <c r="AY270" s="18" t="s">
        <v>148</v>
      </c>
      <c r="BE270" s="145">
        <f>IF(N270="základní",J270,0)</f>
        <v>0</v>
      </c>
      <c r="BF270" s="145">
        <f>IF(N270="snížená",J270,0)</f>
        <v>0</v>
      </c>
      <c r="BG270" s="145">
        <f>IF(N270="zákl. přenesená",J270,0)</f>
        <v>0</v>
      </c>
      <c r="BH270" s="145">
        <f>IF(N270="sníž. přenesená",J270,0)</f>
        <v>0</v>
      </c>
      <c r="BI270" s="145">
        <f>IF(N270="nulová",J270,0)</f>
        <v>0</v>
      </c>
      <c r="BJ270" s="18" t="s">
        <v>23</v>
      </c>
      <c r="BK270" s="145">
        <f>ROUND(I270*H270,2)</f>
        <v>0</v>
      </c>
      <c r="BL270" s="18" t="s">
        <v>155</v>
      </c>
      <c r="BM270" s="144" t="s">
        <v>314</v>
      </c>
    </row>
    <row r="271" spans="2:65" s="12" customFormat="1" ht="11.25">
      <c r="B271" s="150"/>
      <c r="D271" s="151" t="s">
        <v>159</v>
      </c>
      <c r="E271" s="152" t="s">
        <v>36</v>
      </c>
      <c r="F271" s="153" t="s">
        <v>851</v>
      </c>
      <c r="H271" s="152" t="s">
        <v>36</v>
      </c>
      <c r="I271" s="154"/>
      <c r="L271" s="150"/>
      <c r="M271" s="155"/>
      <c r="T271" s="156"/>
      <c r="AT271" s="152" t="s">
        <v>159</v>
      </c>
      <c r="AU271" s="152" t="s">
        <v>90</v>
      </c>
      <c r="AV271" s="12" t="s">
        <v>23</v>
      </c>
      <c r="AW271" s="12" t="s">
        <v>43</v>
      </c>
      <c r="AX271" s="12" t="s">
        <v>82</v>
      </c>
      <c r="AY271" s="152" t="s">
        <v>148</v>
      </c>
    </row>
    <row r="272" spans="2:65" s="13" customFormat="1" ht="11.25">
      <c r="B272" s="157"/>
      <c r="D272" s="151" t="s">
        <v>159</v>
      </c>
      <c r="E272" s="158" t="s">
        <v>36</v>
      </c>
      <c r="F272" s="159" t="s">
        <v>852</v>
      </c>
      <c r="H272" s="160">
        <v>124.48699999999999</v>
      </c>
      <c r="I272" s="161"/>
      <c r="L272" s="157"/>
      <c r="M272" s="162"/>
      <c r="T272" s="163"/>
      <c r="AT272" s="158" t="s">
        <v>159</v>
      </c>
      <c r="AU272" s="158" t="s">
        <v>90</v>
      </c>
      <c r="AV272" s="13" t="s">
        <v>90</v>
      </c>
      <c r="AW272" s="13" t="s">
        <v>43</v>
      </c>
      <c r="AX272" s="13" t="s">
        <v>82</v>
      </c>
      <c r="AY272" s="158" t="s">
        <v>148</v>
      </c>
    </row>
    <row r="273" spans="2:65" s="12" customFormat="1" ht="11.25">
      <c r="B273" s="150"/>
      <c r="D273" s="151" t="s">
        <v>159</v>
      </c>
      <c r="E273" s="152" t="s">
        <v>36</v>
      </c>
      <c r="F273" s="153" t="s">
        <v>853</v>
      </c>
      <c r="H273" s="152" t="s">
        <v>36</v>
      </c>
      <c r="I273" s="154"/>
      <c r="L273" s="150"/>
      <c r="M273" s="155"/>
      <c r="T273" s="156"/>
      <c r="AT273" s="152" t="s">
        <v>159</v>
      </c>
      <c r="AU273" s="152" t="s">
        <v>90</v>
      </c>
      <c r="AV273" s="12" t="s">
        <v>23</v>
      </c>
      <c r="AW273" s="12" t="s">
        <v>43</v>
      </c>
      <c r="AX273" s="12" t="s">
        <v>82</v>
      </c>
      <c r="AY273" s="152" t="s">
        <v>148</v>
      </c>
    </row>
    <row r="274" spans="2:65" s="13" customFormat="1" ht="11.25">
      <c r="B274" s="157"/>
      <c r="D274" s="151" t="s">
        <v>159</v>
      </c>
      <c r="E274" s="158" t="s">
        <v>36</v>
      </c>
      <c r="F274" s="159" t="s">
        <v>854</v>
      </c>
      <c r="H274" s="160">
        <v>86.546999999999997</v>
      </c>
      <c r="I274" s="161"/>
      <c r="L274" s="157"/>
      <c r="M274" s="162"/>
      <c r="T274" s="163"/>
      <c r="AT274" s="158" t="s">
        <v>159</v>
      </c>
      <c r="AU274" s="158" t="s">
        <v>90</v>
      </c>
      <c r="AV274" s="13" t="s">
        <v>90</v>
      </c>
      <c r="AW274" s="13" t="s">
        <v>43</v>
      </c>
      <c r="AX274" s="13" t="s">
        <v>82</v>
      </c>
      <c r="AY274" s="158" t="s">
        <v>148</v>
      </c>
    </row>
    <row r="275" spans="2:65" s="12" customFormat="1" ht="11.25">
      <c r="B275" s="150"/>
      <c r="D275" s="151" t="s">
        <v>159</v>
      </c>
      <c r="E275" s="152" t="s">
        <v>36</v>
      </c>
      <c r="F275" s="153" t="s">
        <v>855</v>
      </c>
      <c r="H275" s="152" t="s">
        <v>36</v>
      </c>
      <c r="I275" s="154"/>
      <c r="L275" s="150"/>
      <c r="M275" s="155"/>
      <c r="T275" s="156"/>
      <c r="AT275" s="152" t="s">
        <v>159</v>
      </c>
      <c r="AU275" s="152" t="s">
        <v>90</v>
      </c>
      <c r="AV275" s="12" t="s">
        <v>23</v>
      </c>
      <c r="AW275" s="12" t="s">
        <v>43</v>
      </c>
      <c r="AX275" s="12" t="s">
        <v>82</v>
      </c>
      <c r="AY275" s="152" t="s">
        <v>148</v>
      </c>
    </row>
    <row r="276" spans="2:65" s="13" customFormat="1" ht="11.25">
      <c r="B276" s="157"/>
      <c r="D276" s="151" t="s">
        <v>159</v>
      </c>
      <c r="E276" s="158" t="s">
        <v>36</v>
      </c>
      <c r="F276" s="159" t="s">
        <v>856</v>
      </c>
      <c r="H276" s="160">
        <v>54.073</v>
      </c>
      <c r="I276" s="161"/>
      <c r="L276" s="157"/>
      <c r="M276" s="162"/>
      <c r="T276" s="163"/>
      <c r="AT276" s="158" t="s">
        <v>159</v>
      </c>
      <c r="AU276" s="158" t="s">
        <v>90</v>
      </c>
      <c r="AV276" s="13" t="s">
        <v>90</v>
      </c>
      <c r="AW276" s="13" t="s">
        <v>43</v>
      </c>
      <c r="AX276" s="13" t="s">
        <v>82</v>
      </c>
      <c r="AY276" s="158" t="s">
        <v>148</v>
      </c>
    </row>
    <row r="277" spans="2:65" s="14" customFormat="1" ht="11.25">
      <c r="B277" s="164"/>
      <c r="D277" s="151" t="s">
        <v>159</v>
      </c>
      <c r="E277" s="165" t="s">
        <v>36</v>
      </c>
      <c r="F277" s="166" t="s">
        <v>167</v>
      </c>
      <c r="H277" s="167">
        <v>265.10700000000003</v>
      </c>
      <c r="I277" s="168"/>
      <c r="L277" s="164"/>
      <c r="M277" s="169"/>
      <c r="T277" s="170"/>
      <c r="AT277" s="165" t="s">
        <v>159</v>
      </c>
      <c r="AU277" s="165" t="s">
        <v>90</v>
      </c>
      <c r="AV277" s="14" t="s">
        <v>155</v>
      </c>
      <c r="AW277" s="14" t="s">
        <v>43</v>
      </c>
      <c r="AX277" s="14" t="s">
        <v>23</v>
      </c>
      <c r="AY277" s="165" t="s">
        <v>148</v>
      </c>
    </row>
    <row r="278" spans="2:65" s="1" customFormat="1" ht="21.75" customHeight="1">
      <c r="B278" s="34"/>
      <c r="C278" s="133" t="s">
        <v>330</v>
      </c>
      <c r="D278" s="133" t="s">
        <v>150</v>
      </c>
      <c r="E278" s="134" t="s">
        <v>325</v>
      </c>
      <c r="F278" s="135" t="s">
        <v>565</v>
      </c>
      <c r="G278" s="136" t="s">
        <v>153</v>
      </c>
      <c r="H278" s="137">
        <v>323.238</v>
      </c>
      <c r="I278" s="138"/>
      <c r="J278" s="139">
        <f>ROUND(I278*H278,2)</f>
        <v>0</v>
      </c>
      <c r="K278" s="135" t="s">
        <v>36</v>
      </c>
      <c r="L278" s="34"/>
      <c r="M278" s="140" t="s">
        <v>36</v>
      </c>
      <c r="N278" s="141" t="s">
        <v>53</v>
      </c>
      <c r="P278" s="142">
        <f>O278*H278</f>
        <v>0</v>
      </c>
      <c r="Q278" s="142">
        <v>4.2500000000000003E-2</v>
      </c>
      <c r="R278" s="142">
        <f>Q278*H278</f>
        <v>13.737615000000002</v>
      </c>
      <c r="S278" s="142">
        <v>0</v>
      </c>
      <c r="T278" s="143">
        <f>S278*H278</f>
        <v>0</v>
      </c>
      <c r="AR278" s="144" t="s">
        <v>155</v>
      </c>
      <c r="AT278" s="144" t="s">
        <v>150</v>
      </c>
      <c r="AU278" s="144" t="s">
        <v>90</v>
      </c>
      <c r="AY278" s="18" t="s">
        <v>148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8" t="s">
        <v>23</v>
      </c>
      <c r="BK278" s="145">
        <f>ROUND(I278*H278,2)</f>
        <v>0</v>
      </c>
      <c r="BL278" s="18" t="s">
        <v>155</v>
      </c>
      <c r="BM278" s="144" t="s">
        <v>327</v>
      </c>
    </row>
    <row r="279" spans="2:65" s="12" customFormat="1" ht="11.25">
      <c r="B279" s="150"/>
      <c r="D279" s="151" t="s">
        <v>159</v>
      </c>
      <c r="E279" s="152" t="s">
        <v>36</v>
      </c>
      <c r="F279" s="153" t="s">
        <v>857</v>
      </c>
      <c r="H279" s="152" t="s">
        <v>36</v>
      </c>
      <c r="I279" s="154"/>
      <c r="L279" s="150"/>
      <c r="M279" s="155"/>
      <c r="T279" s="156"/>
      <c r="AT279" s="152" t="s">
        <v>159</v>
      </c>
      <c r="AU279" s="152" t="s">
        <v>90</v>
      </c>
      <c r="AV279" s="12" t="s">
        <v>23</v>
      </c>
      <c r="AW279" s="12" t="s">
        <v>43</v>
      </c>
      <c r="AX279" s="12" t="s">
        <v>82</v>
      </c>
      <c r="AY279" s="152" t="s">
        <v>148</v>
      </c>
    </row>
    <row r="280" spans="2:65" s="13" customFormat="1" ht="11.25">
      <c r="B280" s="157"/>
      <c r="D280" s="151" t="s">
        <v>159</v>
      </c>
      <c r="E280" s="158" t="s">
        <v>36</v>
      </c>
      <c r="F280" s="159" t="s">
        <v>858</v>
      </c>
      <c r="H280" s="160">
        <v>323.238</v>
      </c>
      <c r="I280" s="161"/>
      <c r="L280" s="157"/>
      <c r="M280" s="162"/>
      <c r="T280" s="163"/>
      <c r="AT280" s="158" t="s">
        <v>159</v>
      </c>
      <c r="AU280" s="158" t="s">
        <v>90</v>
      </c>
      <c r="AV280" s="13" t="s">
        <v>90</v>
      </c>
      <c r="AW280" s="13" t="s">
        <v>43</v>
      </c>
      <c r="AX280" s="13" t="s">
        <v>82</v>
      </c>
      <c r="AY280" s="158" t="s">
        <v>148</v>
      </c>
    </row>
    <row r="281" spans="2:65" s="14" customFormat="1" ht="11.25">
      <c r="B281" s="164"/>
      <c r="D281" s="151" t="s">
        <v>159</v>
      </c>
      <c r="E281" s="165" t="s">
        <v>36</v>
      </c>
      <c r="F281" s="166" t="s">
        <v>167</v>
      </c>
      <c r="H281" s="167">
        <v>323.238</v>
      </c>
      <c r="I281" s="168"/>
      <c r="L281" s="164"/>
      <c r="M281" s="169"/>
      <c r="T281" s="170"/>
      <c r="AT281" s="165" t="s">
        <v>159</v>
      </c>
      <c r="AU281" s="165" t="s">
        <v>90</v>
      </c>
      <c r="AV281" s="14" t="s">
        <v>155</v>
      </c>
      <c r="AW281" s="14" t="s">
        <v>43</v>
      </c>
      <c r="AX281" s="14" t="s">
        <v>23</v>
      </c>
      <c r="AY281" s="165" t="s">
        <v>148</v>
      </c>
    </row>
    <row r="282" spans="2:65" s="1" customFormat="1" ht="16.5" customHeight="1">
      <c r="B282" s="34"/>
      <c r="C282" s="133" t="s">
        <v>337</v>
      </c>
      <c r="D282" s="133" t="s">
        <v>150</v>
      </c>
      <c r="E282" s="134" t="s">
        <v>713</v>
      </c>
      <c r="F282" s="135" t="s">
        <v>714</v>
      </c>
      <c r="G282" s="136" t="s">
        <v>282</v>
      </c>
      <c r="H282" s="137">
        <v>159.66499999999999</v>
      </c>
      <c r="I282" s="138"/>
      <c r="J282" s="139">
        <f>ROUND(I282*H282,2)</f>
        <v>0</v>
      </c>
      <c r="K282" s="135" t="s">
        <v>36</v>
      </c>
      <c r="L282" s="34"/>
      <c r="M282" s="140" t="s">
        <v>36</v>
      </c>
      <c r="N282" s="141" t="s">
        <v>53</v>
      </c>
      <c r="P282" s="142">
        <f>O282*H282</f>
        <v>0</v>
      </c>
      <c r="Q282" s="142">
        <v>4.2500000000000003E-2</v>
      </c>
      <c r="R282" s="142">
        <f>Q282*H282</f>
        <v>6.7857625000000006</v>
      </c>
      <c r="S282" s="142">
        <v>0</v>
      </c>
      <c r="T282" s="143">
        <f>S282*H282</f>
        <v>0</v>
      </c>
      <c r="AR282" s="144" t="s">
        <v>155</v>
      </c>
      <c r="AT282" s="144" t="s">
        <v>150</v>
      </c>
      <c r="AU282" s="144" t="s">
        <v>90</v>
      </c>
      <c r="AY282" s="18" t="s">
        <v>148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8" t="s">
        <v>23</v>
      </c>
      <c r="BK282" s="145">
        <f>ROUND(I282*H282,2)</f>
        <v>0</v>
      </c>
      <c r="BL282" s="18" t="s">
        <v>155</v>
      </c>
      <c r="BM282" s="144" t="s">
        <v>333</v>
      </c>
    </row>
    <row r="283" spans="2:65" s="12" customFormat="1" ht="11.25">
      <c r="B283" s="150"/>
      <c r="D283" s="151" t="s">
        <v>159</v>
      </c>
      <c r="E283" s="152" t="s">
        <v>36</v>
      </c>
      <c r="F283" s="153" t="s">
        <v>629</v>
      </c>
      <c r="H283" s="152" t="s">
        <v>36</v>
      </c>
      <c r="I283" s="154"/>
      <c r="L283" s="150"/>
      <c r="M283" s="155"/>
      <c r="T283" s="156"/>
      <c r="AT283" s="152" t="s">
        <v>159</v>
      </c>
      <c r="AU283" s="152" t="s">
        <v>90</v>
      </c>
      <c r="AV283" s="12" t="s">
        <v>23</v>
      </c>
      <c r="AW283" s="12" t="s">
        <v>43</v>
      </c>
      <c r="AX283" s="12" t="s">
        <v>82</v>
      </c>
      <c r="AY283" s="152" t="s">
        <v>148</v>
      </c>
    </row>
    <row r="284" spans="2:65" s="12" customFormat="1" ht="11.25">
      <c r="B284" s="150"/>
      <c r="D284" s="151" t="s">
        <v>159</v>
      </c>
      <c r="E284" s="152" t="s">
        <v>36</v>
      </c>
      <c r="F284" s="153" t="s">
        <v>161</v>
      </c>
      <c r="H284" s="152" t="s">
        <v>36</v>
      </c>
      <c r="I284" s="154"/>
      <c r="L284" s="150"/>
      <c r="M284" s="155"/>
      <c r="T284" s="156"/>
      <c r="AT284" s="152" t="s">
        <v>159</v>
      </c>
      <c r="AU284" s="152" t="s">
        <v>90</v>
      </c>
      <c r="AV284" s="12" t="s">
        <v>23</v>
      </c>
      <c r="AW284" s="12" t="s">
        <v>43</v>
      </c>
      <c r="AX284" s="12" t="s">
        <v>82</v>
      </c>
      <c r="AY284" s="152" t="s">
        <v>148</v>
      </c>
    </row>
    <row r="285" spans="2:65" s="13" customFormat="1" ht="22.5">
      <c r="B285" s="157"/>
      <c r="D285" s="151" t="s">
        <v>159</v>
      </c>
      <c r="E285" s="158" t="s">
        <v>36</v>
      </c>
      <c r="F285" s="159" t="s">
        <v>715</v>
      </c>
      <c r="H285" s="160">
        <v>52.661999999999999</v>
      </c>
      <c r="I285" s="161"/>
      <c r="L285" s="157"/>
      <c r="M285" s="162"/>
      <c r="T285" s="163"/>
      <c r="AT285" s="158" t="s">
        <v>159</v>
      </c>
      <c r="AU285" s="158" t="s">
        <v>90</v>
      </c>
      <c r="AV285" s="13" t="s">
        <v>90</v>
      </c>
      <c r="AW285" s="13" t="s">
        <v>43</v>
      </c>
      <c r="AX285" s="13" t="s">
        <v>82</v>
      </c>
      <c r="AY285" s="158" t="s">
        <v>148</v>
      </c>
    </row>
    <row r="286" spans="2:65" s="13" customFormat="1" ht="11.25">
      <c r="B286" s="157"/>
      <c r="D286" s="151" t="s">
        <v>159</v>
      </c>
      <c r="E286" s="158" t="s">
        <v>36</v>
      </c>
      <c r="F286" s="159" t="s">
        <v>670</v>
      </c>
      <c r="H286" s="160">
        <v>10.055</v>
      </c>
      <c r="I286" s="161"/>
      <c r="L286" s="157"/>
      <c r="M286" s="162"/>
      <c r="T286" s="163"/>
      <c r="AT286" s="158" t="s">
        <v>159</v>
      </c>
      <c r="AU286" s="158" t="s">
        <v>90</v>
      </c>
      <c r="AV286" s="13" t="s">
        <v>90</v>
      </c>
      <c r="AW286" s="13" t="s">
        <v>43</v>
      </c>
      <c r="AX286" s="13" t="s">
        <v>82</v>
      </c>
      <c r="AY286" s="158" t="s">
        <v>148</v>
      </c>
    </row>
    <row r="287" spans="2:65" s="12" customFormat="1" ht="11.25">
      <c r="B287" s="150"/>
      <c r="D287" s="151" t="s">
        <v>159</v>
      </c>
      <c r="E287" s="152" t="s">
        <v>36</v>
      </c>
      <c r="F287" s="153" t="s">
        <v>294</v>
      </c>
      <c r="H287" s="152" t="s">
        <v>36</v>
      </c>
      <c r="I287" s="154"/>
      <c r="L287" s="150"/>
      <c r="M287" s="155"/>
      <c r="T287" s="156"/>
      <c r="AT287" s="152" t="s">
        <v>159</v>
      </c>
      <c r="AU287" s="152" t="s">
        <v>90</v>
      </c>
      <c r="AV287" s="12" t="s">
        <v>23</v>
      </c>
      <c r="AW287" s="12" t="s">
        <v>43</v>
      </c>
      <c r="AX287" s="12" t="s">
        <v>82</v>
      </c>
      <c r="AY287" s="152" t="s">
        <v>148</v>
      </c>
    </row>
    <row r="288" spans="2:65" s="13" customFormat="1" ht="11.25">
      <c r="B288" s="157"/>
      <c r="D288" s="151" t="s">
        <v>159</v>
      </c>
      <c r="E288" s="158" t="s">
        <v>36</v>
      </c>
      <c r="F288" s="159" t="s">
        <v>716</v>
      </c>
      <c r="H288" s="160">
        <v>50.857999999999997</v>
      </c>
      <c r="I288" s="161"/>
      <c r="L288" s="157"/>
      <c r="M288" s="162"/>
      <c r="T288" s="163"/>
      <c r="AT288" s="158" t="s">
        <v>159</v>
      </c>
      <c r="AU288" s="158" t="s">
        <v>90</v>
      </c>
      <c r="AV288" s="13" t="s">
        <v>90</v>
      </c>
      <c r="AW288" s="13" t="s">
        <v>43</v>
      </c>
      <c r="AX288" s="13" t="s">
        <v>82</v>
      </c>
      <c r="AY288" s="158" t="s">
        <v>148</v>
      </c>
    </row>
    <row r="289" spans="2:65" s="13" customFormat="1" ht="11.25">
      <c r="B289" s="157"/>
      <c r="D289" s="151" t="s">
        <v>159</v>
      </c>
      <c r="E289" s="158" t="s">
        <v>36</v>
      </c>
      <c r="F289" s="159" t="s">
        <v>717</v>
      </c>
      <c r="H289" s="160">
        <v>11.731999999999999</v>
      </c>
      <c r="I289" s="161"/>
      <c r="L289" s="157"/>
      <c r="M289" s="162"/>
      <c r="T289" s="163"/>
      <c r="AT289" s="158" t="s">
        <v>159</v>
      </c>
      <c r="AU289" s="158" t="s">
        <v>90</v>
      </c>
      <c r="AV289" s="13" t="s">
        <v>90</v>
      </c>
      <c r="AW289" s="13" t="s">
        <v>43</v>
      </c>
      <c r="AX289" s="13" t="s">
        <v>82</v>
      </c>
      <c r="AY289" s="158" t="s">
        <v>148</v>
      </c>
    </row>
    <row r="290" spans="2:65" s="14" customFormat="1" ht="11.25">
      <c r="B290" s="164"/>
      <c r="D290" s="151" t="s">
        <v>159</v>
      </c>
      <c r="E290" s="165" t="s">
        <v>36</v>
      </c>
      <c r="F290" s="166" t="s">
        <v>167</v>
      </c>
      <c r="H290" s="167">
        <v>125.307</v>
      </c>
      <c r="I290" s="168"/>
      <c r="L290" s="164"/>
      <c r="M290" s="169"/>
      <c r="T290" s="170"/>
      <c r="AT290" s="165" t="s">
        <v>159</v>
      </c>
      <c r="AU290" s="165" t="s">
        <v>90</v>
      </c>
      <c r="AV290" s="14" t="s">
        <v>155</v>
      </c>
      <c r="AW290" s="14" t="s">
        <v>43</v>
      </c>
      <c r="AX290" s="14" t="s">
        <v>82</v>
      </c>
      <c r="AY290" s="165" t="s">
        <v>148</v>
      </c>
    </row>
    <row r="291" spans="2:65" s="12" customFormat="1" ht="11.25">
      <c r="B291" s="150"/>
      <c r="D291" s="151" t="s">
        <v>159</v>
      </c>
      <c r="E291" s="152" t="s">
        <v>36</v>
      </c>
      <c r="F291" s="153" t="s">
        <v>784</v>
      </c>
      <c r="H291" s="152" t="s">
        <v>36</v>
      </c>
      <c r="I291" s="154"/>
      <c r="L291" s="150"/>
      <c r="M291" s="155"/>
      <c r="T291" s="156"/>
      <c r="AT291" s="152" t="s">
        <v>159</v>
      </c>
      <c r="AU291" s="152" t="s">
        <v>90</v>
      </c>
      <c r="AV291" s="12" t="s">
        <v>23</v>
      </c>
      <c r="AW291" s="12" t="s">
        <v>43</v>
      </c>
      <c r="AX291" s="12" t="s">
        <v>82</v>
      </c>
      <c r="AY291" s="152" t="s">
        <v>148</v>
      </c>
    </row>
    <row r="292" spans="2:65" s="12" customFormat="1" ht="11.25">
      <c r="B292" s="150"/>
      <c r="D292" s="151" t="s">
        <v>159</v>
      </c>
      <c r="E292" s="152" t="s">
        <v>36</v>
      </c>
      <c r="F292" s="153" t="s">
        <v>161</v>
      </c>
      <c r="H292" s="152" t="s">
        <v>36</v>
      </c>
      <c r="I292" s="154"/>
      <c r="L292" s="150"/>
      <c r="M292" s="155"/>
      <c r="T292" s="156"/>
      <c r="AT292" s="152" t="s">
        <v>159</v>
      </c>
      <c r="AU292" s="152" t="s">
        <v>90</v>
      </c>
      <c r="AV292" s="12" t="s">
        <v>23</v>
      </c>
      <c r="AW292" s="12" t="s">
        <v>43</v>
      </c>
      <c r="AX292" s="12" t="s">
        <v>82</v>
      </c>
      <c r="AY292" s="152" t="s">
        <v>148</v>
      </c>
    </row>
    <row r="293" spans="2:65" s="13" customFormat="1" ht="11.25">
      <c r="B293" s="157"/>
      <c r="D293" s="151" t="s">
        <v>159</v>
      </c>
      <c r="E293" s="158" t="s">
        <v>36</v>
      </c>
      <c r="F293" s="159" t="s">
        <v>826</v>
      </c>
      <c r="H293" s="160">
        <v>23.76</v>
      </c>
      <c r="I293" s="161"/>
      <c r="L293" s="157"/>
      <c r="M293" s="162"/>
      <c r="T293" s="163"/>
      <c r="AT293" s="158" t="s">
        <v>159</v>
      </c>
      <c r="AU293" s="158" t="s">
        <v>90</v>
      </c>
      <c r="AV293" s="13" t="s">
        <v>90</v>
      </c>
      <c r="AW293" s="13" t="s">
        <v>43</v>
      </c>
      <c r="AX293" s="13" t="s">
        <v>82</v>
      </c>
      <c r="AY293" s="158" t="s">
        <v>148</v>
      </c>
    </row>
    <row r="294" spans="2:65" s="13" customFormat="1" ht="11.25">
      <c r="B294" s="157"/>
      <c r="D294" s="151" t="s">
        <v>159</v>
      </c>
      <c r="E294" s="158" t="s">
        <v>36</v>
      </c>
      <c r="F294" s="159" t="s">
        <v>827</v>
      </c>
      <c r="H294" s="160">
        <v>25.395</v>
      </c>
      <c r="I294" s="161"/>
      <c r="L294" s="157"/>
      <c r="M294" s="162"/>
      <c r="T294" s="163"/>
      <c r="AT294" s="158" t="s">
        <v>159</v>
      </c>
      <c r="AU294" s="158" t="s">
        <v>90</v>
      </c>
      <c r="AV294" s="13" t="s">
        <v>90</v>
      </c>
      <c r="AW294" s="13" t="s">
        <v>43</v>
      </c>
      <c r="AX294" s="13" t="s">
        <v>82</v>
      </c>
      <c r="AY294" s="158" t="s">
        <v>148</v>
      </c>
    </row>
    <row r="295" spans="2:65" s="13" customFormat="1" ht="11.25">
      <c r="B295" s="157"/>
      <c r="D295" s="151" t="s">
        <v>159</v>
      </c>
      <c r="E295" s="158" t="s">
        <v>36</v>
      </c>
      <c r="F295" s="159" t="s">
        <v>828</v>
      </c>
      <c r="H295" s="160">
        <v>20.059999999999999</v>
      </c>
      <c r="I295" s="161"/>
      <c r="L295" s="157"/>
      <c r="M295" s="162"/>
      <c r="T295" s="163"/>
      <c r="AT295" s="158" t="s">
        <v>159</v>
      </c>
      <c r="AU295" s="158" t="s">
        <v>90</v>
      </c>
      <c r="AV295" s="13" t="s">
        <v>90</v>
      </c>
      <c r="AW295" s="13" t="s">
        <v>43</v>
      </c>
      <c r="AX295" s="13" t="s">
        <v>82</v>
      </c>
      <c r="AY295" s="158" t="s">
        <v>148</v>
      </c>
    </row>
    <row r="296" spans="2:65" s="13" customFormat="1" ht="11.25">
      <c r="B296" s="157"/>
      <c r="D296" s="151" t="s">
        <v>159</v>
      </c>
      <c r="E296" s="158" t="s">
        <v>36</v>
      </c>
      <c r="F296" s="159" t="s">
        <v>829</v>
      </c>
      <c r="H296" s="160">
        <v>11.49</v>
      </c>
      <c r="I296" s="161"/>
      <c r="L296" s="157"/>
      <c r="M296" s="162"/>
      <c r="T296" s="163"/>
      <c r="AT296" s="158" t="s">
        <v>159</v>
      </c>
      <c r="AU296" s="158" t="s">
        <v>90</v>
      </c>
      <c r="AV296" s="13" t="s">
        <v>90</v>
      </c>
      <c r="AW296" s="13" t="s">
        <v>43</v>
      </c>
      <c r="AX296" s="13" t="s">
        <v>82</v>
      </c>
      <c r="AY296" s="158" t="s">
        <v>148</v>
      </c>
    </row>
    <row r="297" spans="2:65" s="15" customFormat="1" ht="11.25">
      <c r="B297" s="181"/>
      <c r="D297" s="151" t="s">
        <v>159</v>
      </c>
      <c r="E297" s="182" t="s">
        <v>36</v>
      </c>
      <c r="F297" s="183" t="s">
        <v>318</v>
      </c>
      <c r="H297" s="184">
        <v>80.704999999999998</v>
      </c>
      <c r="I297" s="185"/>
      <c r="L297" s="181"/>
      <c r="M297" s="186"/>
      <c r="T297" s="187"/>
      <c r="AT297" s="182" t="s">
        <v>159</v>
      </c>
      <c r="AU297" s="182" t="s">
        <v>90</v>
      </c>
      <c r="AV297" s="15" t="s">
        <v>175</v>
      </c>
      <c r="AW297" s="15" t="s">
        <v>43</v>
      </c>
      <c r="AX297" s="15" t="s">
        <v>82</v>
      </c>
      <c r="AY297" s="182" t="s">
        <v>148</v>
      </c>
    </row>
    <row r="298" spans="2:65" s="12" customFormat="1" ht="11.25">
      <c r="B298" s="150"/>
      <c r="D298" s="151" t="s">
        <v>159</v>
      </c>
      <c r="E298" s="152" t="s">
        <v>36</v>
      </c>
      <c r="F298" s="153" t="s">
        <v>294</v>
      </c>
      <c r="H298" s="152" t="s">
        <v>36</v>
      </c>
      <c r="I298" s="154"/>
      <c r="L298" s="150"/>
      <c r="M298" s="155"/>
      <c r="T298" s="156"/>
      <c r="AT298" s="152" t="s">
        <v>159</v>
      </c>
      <c r="AU298" s="152" t="s">
        <v>90</v>
      </c>
      <c r="AV298" s="12" t="s">
        <v>23</v>
      </c>
      <c r="AW298" s="12" t="s">
        <v>43</v>
      </c>
      <c r="AX298" s="12" t="s">
        <v>82</v>
      </c>
      <c r="AY298" s="152" t="s">
        <v>148</v>
      </c>
    </row>
    <row r="299" spans="2:65" s="13" customFormat="1" ht="22.5">
      <c r="B299" s="157"/>
      <c r="D299" s="151" t="s">
        <v>159</v>
      </c>
      <c r="E299" s="158" t="s">
        <v>36</v>
      </c>
      <c r="F299" s="159" t="s">
        <v>859</v>
      </c>
      <c r="H299" s="160">
        <v>57.984999999999999</v>
      </c>
      <c r="I299" s="161"/>
      <c r="L299" s="157"/>
      <c r="M299" s="162"/>
      <c r="T299" s="163"/>
      <c r="AT299" s="158" t="s">
        <v>159</v>
      </c>
      <c r="AU299" s="158" t="s">
        <v>90</v>
      </c>
      <c r="AV299" s="13" t="s">
        <v>90</v>
      </c>
      <c r="AW299" s="13" t="s">
        <v>43</v>
      </c>
      <c r="AX299" s="13" t="s">
        <v>82</v>
      </c>
      <c r="AY299" s="158" t="s">
        <v>148</v>
      </c>
    </row>
    <row r="300" spans="2:65" s="13" customFormat="1" ht="11.25">
      <c r="B300" s="157"/>
      <c r="D300" s="151" t="s">
        <v>159</v>
      </c>
      <c r="E300" s="158" t="s">
        <v>36</v>
      </c>
      <c r="F300" s="159" t="s">
        <v>860</v>
      </c>
      <c r="H300" s="160">
        <v>20.975000000000001</v>
      </c>
      <c r="I300" s="161"/>
      <c r="L300" s="157"/>
      <c r="M300" s="162"/>
      <c r="T300" s="163"/>
      <c r="AT300" s="158" t="s">
        <v>159</v>
      </c>
      <c r="AU300" s="158" t="s">
        <v>90</v>
      </c>
      <c r="AV300" s="13" t="s">
        <v>90</v>
      </c>
      <c r="AW300" s="13" t="s">
        <v>43</v>
      </c>
      <c r="AX300" s="13" t="s">
        <v>82</v>
      </c>
      <c r="AY300" s="158" t="s">
        <v>148</v>
      </c>
    </row>
    <row r="301" spans="2:65" s="15" customFormat="1" ht="11.25">
      <c r="B301" s="181"/>
      <c r="D301" s="151" t="s">
        <v>159</v>
      </c>
      <c r="E301" s="182" t="s">
        <v>36</v>
      </c>
      <c r="F301" s="183" t="s">
        <v>318</v>
      </c>
      <c r="H301" s="184">
        <v>78.959999999999994</v>
      </c>
      <c r="I301" s="185"/>
      <c r="L301" s="181"/>
      <c r="M301" s="186"/>
      <c r="T301" s="187"/>
      <c r="AT301" s="182" t="s">
        <v>159</v>
      </c>
      <c r="AU301" s="182" t="s">
        <v>90</v>
      </c>
      <c r="AV301" s="15" t="s">
        <v>175</v>
      </c>
      <c r="AW301" s="15" t="s">
        <v>43</v>
      </c>
      <c r="AX301" s="15" t="s">
        <v>82</v>
      </c>
      <c r="AY301" s="182" t="s">
        <v>148</v>
      </c>
    </row>
    <row r="302" spans="2:65" s="14" customFormat="1" ht="11.25">
      <c r="B302" s="164"/>
      <c r="D302" s="151" t="s">
        <v>159</v>
      </c>
      <c r="E302" s="165" t="s">
        <v>36</v>
      </c>
      <c r="F302" s="166" t="s">
        <v>167</v>
      </c>
      <c r="H302" s="167">
        <v>159.66499999999999</v>
      </c>
      <c r="I302" s="168"/>
      <c r="L302" s="164"/>
      <c r="M302" s="169"/>
      <c r="T302" s="170"/>
      <c r="AT302" s="165" t="s">
        <v>159</v>
      </c>
      <c r="AU302" s="165" t="s">
        <v>90</v>
      </c>
      <c r="AV302" s="14" t="s">
        <v>155</v>
      </c>
      <c r="AW302" s="14" t="s">
        <v>43</v>
      </c>
      <c r="AX302" s="14" t="s">
        <v>23</v>
      </c>
      <c r="AY302" s="165" t="s">
        <v>148</v>
      </c>
    </row>
    <row r="303" spans="2:65" s="1" customFormat="1" ht="16.5" customHeight="1">
      <c r="B303" s="34"/>
      <c r="C303" s="133" t="s">
        <v>344</v>
      </c>
      <c r="D303" s="133" t="s">
        <v>150</v>
      </c>
      <c r="E303" s="134" t="s">
        <v>338</v>
      </c>
      <c r="F303" s="135" t="s">
        <v>339</v>
      </c>
      <c r="G303" s="136" t="s">
        <v>153</v>
      </c>
      <c r="H303" s="137">
        <v>323.238</v>
      </c>
      <c r="I303" s="138"/>
      <c r="J303" s="139">
        <f>ROUND(I303*H303,2)</f>
        <v>0</v>
      </c>
      <c r="K303" s="135" t="s">
        <v>154</v>
      </c>
      <c r="L303" s="34"/>
      <c r="M303" s="140" t="s">
        <v>36</v>
      </c>
      <c r="N303" s="141" t="s">
        <v>53</v>
      </c>
      <c r="P303" s="142">
        <f>O303*H303</f>
        <v>0</v>
      </c>
      <c r="Q303" s="142">
        <v>0</v>
      </c>
      <c r="R303" s="142">
        <f>Q303*H303</f>
        <v>0</v>
      </c>
      <c r="S303" s="142">
        <v>0</v>
      </c>
      <c r="T303" s="143">
        <f>S303*H303</f>
        <v>0</v>
      </c>
      <c r="AR303" s="144" t="s">
        <v>155</v>
      </c>
      <c r="AT303" s="144" t="s">
        <v>150</v>
      </c>
      <c r="AU303" s="144" t="s">
        <v>90</v>
      </c>
      <c r="AY303" s="18" t="s">
        <v>148</v>
      </c>
      <c r="BE303" s="145">
        <f>IF(N303="základní",J303,0)</f>
        <v>0</v>
      </c>
      <c r="BF303" s="145">
        <f>IF(N303="snížená",J303,0)</f>
        <v>0</v>
      </c>
      <c r="BG303" s="145">
        <f>IF(N303="zákl. přenesená",J303,0)</f>
        <v>0</v>
      </c>
      <c r="BH303" s="145">
        <f>IF(N303="sníž. přenesená",J303,0)</f>
        <v>0</v>
      </c>
      <c r="BI303" s="145">
        <f>IF(N303="nulová",J303,0)</f>
        <v>0</v>
      </c>
      <c r="BJ303" s="18" t="s">
        <v>23</v>
      </c>
      <c r="BK303" s="145">
        <f>ROUND(I303*H303,2)</f>
        <v>0</v>
      </c>
      <c r="BL303" s="18" t="s">
        <v>155</v>
      </c>
      <c r="BM303" s="144" t="s">
        <v>340</v>
      </c>
    </row>
    <row r="304" spans="2:65" s="1" customFormat="1" ht="11.25">
      <c r="B304" s="34"/>
      <c r="D304" s="146" t="s">
        <v>157</v>
      </c>
      <c r="F304" s="147" t="s">
        <v>341</v>
      </c>
      <c r="I304" s="148"/>
      <c r="L304" s="34"/>
      <c r="M304" s="149"/>
      <c r="T304" s="55"/>
      <c r="AT304" s="18" t="s">
        <v>157</v>
      </c>
      <c r="AU304" s="18" t="s">
        <v>90</v>
      </c>
    </row>
    <row r="305" spans="2:65" s="12" customFormat="1" ht="11.25">
      <c r="B305" s="150"/>
      <c r="D305" s="151" t="s">
        <v>159</v>
      </c>
      <c r="E305" s="152" t="s">
        <v>36</v>
      </c>
      <c r="F305" s="153" t="s">
        <v>861</v>
      </c>
      <c r="H305" s="152" t="s">
        <v>36</v>
      </c>
      <c r="I305" s="154"/>
      <c r="L305" s="150"/>
      <c r="M305" s="155"/>
      <c r="T305" s="156"/>
      <c r="AT305" s="152" t="s">
        <v>159</v>
      </c>
      <c r="AU305" s="152" t="s">
        <v>90</v>
      </c>
      <c r="AV305" s="12" t="s">
        <v>23</v>
      </c>
      <c r="AW305" s="12" t="s">
        <v>43</v>
      </c>
      <c r="AX305" s="12" t="s">
        <v>82</v>
      </c>
      <c r="AY305" s="152" t="s">
        <v>148</v>
      </c>
    </row>
    <row r="306" spans="2:65" s="13" customFormat="1" ht="11.25">
      <c r="B306" s="157"/>
      <c r="D306" s="151" t="s">
        <v>159</v>
      </c>
      <c r="E306" s="158" t="s">
        <v>36</v>
      </c>
      <c r="F306" s="159" t="s">
        <v>862</v>
      </c>
      <c r="H306" s="160">
        <v>323.238</v>
      </c>
      <c r="I306" s="161"/>
      <c r="L306" s="157"/>
      <c r="M306" s="162"/>
      <c r="T306" s="163"/>
      <c r="AT306" s="158" t="s">
        <v>159</v>
      </c>
      <c r="AU306" s="158" t="s">
        <v>90</v>
      </c>
      <c r="AV306" s="13" t="s">
        <v>90</v>
      </c>
      <c r="AW306" s="13" t="s">
        <v>43</v>
      </c>
      <c r="AX306" s="13" t="s">
        <v>82</v>
      </c>
      <c r="AY306" s="158" t="s">
        <v>148</v>
      </c>
    </row>
    <row r="307" spans="2:65" s="14" customFormat="1" ht="11.25">
      <c r="B307" s="164"/>
      <c r="D307" s="151" t="s">
        <v>159</v>
      </c>
      <c r="E307" s="165" t="s">
        <v>36</v>
      </c>
      <c r="F307" s="166" t="s">
        <v>167</v>
      </c>
      <c r="H307" s="167">
        <v>323.238</v>
      </c>
      <c r="I307" s="168"/>
      <c r="L307" s="164"/>
      <c r="M307" s="169"/>
      <c r="T307" s="170"/>
      <c r="AT307" s="165" t="s">
        <v>159</v>
      </c>
      <c r="AU307" s="165" t="s">
        <v>90</v>
      </c>
      <c r="AV307" s="14" t="s">
        <v>155</v>
      </c>
      <c r="AW307" s="14" t="s">
        <v>43</v>
      </c>
      <c r="AX307" s="14" t="s">
        <v>23</v>
      </c>
      <c r="AY307" s="165" t="s">
        <v>148</v>
      </c>
    </row>
    <row r="308" spans="2:65" s="11" customFormat="1" ht="22.9" customHeight="1">
      <c r="B308" s="121"/>
      <c r="D308" s="122" t="s">
        <v>81</v>
      </c>
      <c r="E308" s="131" t="s">
        <v>342</v>
      </c>
      <c r="F308" s="131" t="s">
        <v>343</v>
      </c>
      <c r="I308" s="124"/>
      <c r="J308" s="132">
        <f>BK308</f>
        <v>0</v>
      </c>
      <c r="L308" s="121"/>
      <c r="M308" s="126"/>
      <c r="P308" s="127">
        <f>SUM(P309:P322)</f>
        <v>0</v>
      </c>
      <c r="R308" s="127">
        <f>SUM(R309:R322)</f>
        <v>0</v>
      </c>
      <c r="T308" s="128">
        <f>SUM(T309:T322)</f>
        <v>0</v>
      </c>
      <c r="AR308" s="122" t="s">
        <v>23</v>
      </c>
      <c r="AT308" s="129" t="s">
        <v>81</v>
      </c>
      <c r="AU308" s="129" t="s">
        <v>23</v>
      </c>
      <c r="AY308" s="122" t="s">
        <v>148</v>
      </c>
      <c r="BK308" s="130">
        <f>SUM(BK309:BK322)</f>
        <v>0</v>
      </c>
    </row>
    <row r="309" spans="2:65" s="1" customFormat="1" ht="24.2" customHeight="1">
      <c r="B309" s="34"/>
      <c r="C309" s="133" t="s">
        <v>353</v>
      </c>
      <c r="D309" s="133" t="s">
        <v>150</v>
      </c>
      <c r="E309" s="134" t="s">
        <v>345</v>
      </c>
      <c r="F309" s="135" t="s">
        <v>346</v>
      </c>
      <c r="G309" s="136" t="s">
        <v>153</v>
      </c>
      <c r="H309" s="137">
        <v>159.66499999999999</v>
      </c>
      <c r="I309" s="138"/>
      <c r="J309" s="139">
        <f>ROUND(I309*H309,2)</f>
        <v>0</v>
      </c>
      <c r="K309" s="135" t="s">
        <v>154</v>
      </c>
      <c r="L309" s="34"/>
      <c r="M309" s="140" t="s">
        <v>36</v>
      </c>
      <c r="N309" s="141" t="s">
        <v>53</v>
      </c>
      <c r="P309" s="142">
        <f>O309*H309</f>
        <v>0</v>
      </c>
      <c r="Q309" s="142">
        <v>0</v>
      </c>
      <c r="R309" s="142">
        <f>Q309*H309</f>
        <v>0</v>
      </c>
      <c r="S309" s="142">
        <v>0</v>
      </c>
      <c r="T309" s="143">
        <f>S309*H309</f>
        <v>0</v>
      </c>
      <c r="AR309" s="144" t="s">
        <v>155</v>
      </c>
      <c r="AT309" s="144" t="s">
        <v>150</v>
      </c>
      <c r="AU309" s="144" t="s">
        <v>90</v>
      </c>
      <c r="AY309" s="18" t="s">
        <v>148</v>
      </c>
      <c r="BE309" s="145">
        <f>IF(N309="základní",J309,0)</f>
        <v>0</v>
      </c>
      <c r="BF309" s="145">
        <f>IF(N309="snížená",J309,0)</f>
        <v>0</v>
      </c>
      <c r="BG309" s="145">
        <f>IF(N309="zákl. přenesená",J309,0)</f>
        <v>0</v>
      </c>
      <c r="BH309" s="145">
        <f>IF(N309="sníž. přenesená",J309,0)</f>
        <v>0</v>
      </c>
      <c r="BI309" s="145">
        <f>IF(N309="nulová",J309,0)</f>
        <v>0</v>
      </c>
      <c r="BJ309" s="18" t="s">
        <v>23</v>
      </c>
      <c r="BK309" s="145">
        <f>ROUND(I309*H309,2)</f>
        <v>0</v>
      </c>
      <c r="BL309" s="18" t="s">
        <v>155</v>
      </c>
      <c r="BM309" s="144" t="s">
        <v>347</v>
      </c>
    </row>
    <row r="310" spans="2:65" s="1" customFormat="1" ht="11.25">
      <c r="B310" s="34"/>
      <c r="D310" s="146" t="s">
        <v>157</v>
      </c>
      <c r="F310" s="147" t="s">
        <v>348</v>
      </c>
      <c r="I310" s="148"/>
      <c r="L310" s="34"/>
      <c r="M310" s="149"/>
      <c r="T310" s="55"/>
      <c r="AT310" s="18" t="s">
        <v>157</v>
      </c>
      <c r="AU310" s="18" t="s">
        <v>90</v>
      </c>
    </row>
    <row r="311" spans="2:65" s="12" customFormat="1" ht="11.25">
      <c r="B311" s="150"/>
      <c r="D311" s="151" t="s">
        <v>159</v>
      </c>
      <c r="E311" s="152" t="s">
        <v>36</v>
      </c>
      <c r="F311" s="153" t="s">
        <v>784</v>
      </c>
      <c r="H311" s="152" t="s">
        <v>36</v>
      </c>
      <c r="I311" s="154"/>
      <c r="L311" s="150"/>
      <c r="M311" s="155"/>
      <c r="T311" s="156"/>
      <c r="AT311" s="152" t="s">
        <v>159</v>
      </c>
      <c r="AU311" s="152" t="s">
        <v>90</v>
      </c>
      <c r="AV311" s="12" t="s">
        <v>23</v>
      </c>
      <c r="AW311" s="12" t="s">
        <v>43</v>
      </c>
      <c r="AX311" s="12" t="s">
        <v>82</v>
      </c>
      <c r="AY311" s="152" t="s">
        <v>148</v>
      </c>
    </row>
    <row r="312" spans="2:65" s="12" customFormat="1" ht="11.25">
      <c r="B312" s="150"/>
      <c r="D312" s="151" t="s">
        <v>159</v>
      </c>
      <c r="E312" s="152" t="s">
        <v>36</v>
      </c>
      <c r="F312" s="153" t="s">
        <v>161</v>
      </c>
      <c r="H312" s="152" t="s">
        <v>36</v>
      </c>
      <c r="I312" s="154"/>
      <c r="L312" s="150"/>
      <c r="M312" s="155"/>
      <c r="T312" s="156"/>
      <c r="AT312" s="152" t="s">
        <v>159</v>
      </c>
      <c r="AU312" s="152" t="s">
        <v>90</v>
      </c>
      <c r="AV312" s="12" t="s">
        <v>23</v>
      </c>
      <c r="AW312" s="12" t="s">
        <v>43</v>
      </c>
      <c r="AX312" s="12" t="s">
        <v>82</v>
      </c>
      <c r="AY312" s="152" t="s">
        <v>148</v>
      </c>
    </row>
    <row r="313" spans="2:65" s="13" customFormat="1" ht="11.25">
      <c r="B313" s="157"/>
      <c r="D313" s="151" t="s">
        <v>159</v>
      </c>
      <c r="E313" s="158" t="s">
        <v>36</v>
      </c>
      <c r="F313" s="159" t="s">
        <v>863</v>
      </c>
      <c r="H313" s="160">
        <v>23.76</v>
      </c>
      <c r="I313" s="161"/>
      <c r="L313" s="157"/>
      <c r="M313" s="162"/>
      <c r="T313" s="163"/>
      <c r="AT313" s="158" t="s">
        <v>159</v>
      </c>
      <c r="AU313" s="158" t="s">
        <v>90</v>
      </c>
      <c r="AV313" s="13" t="s">
        <v>90</v>
      </c>
      <c r="AW313" s="13" t="s">
        <v>43</v>
      </c>
      <c r="AX313" s="13" t="s">
        <v>82</v>
      </c>
      <c r="AY313" s="158" t="s">
        <v>148</v>
      </c>
    </row>
    <row r="314" spans="2:65" s="13" customFormat="1" ht="11.25">
      <c r="B314" s="157"/>
      <c r="D314" s="151" t="s">
        <v>159</v>
      </c>
      <c r="E314" s="158" t="s">
        <v>36</v>
      </c>
      <c r="F314" s="159" t="s">
        <v>864</v>
      </c>
      <c r="H314" s="160">
        <v>25.395</v>
      </c>
      <c r="I314" s="161"/>
      <c r="L314" s="157"/>
      <c r="M314" s="162"/>
      <c r="T314" s="163"/>
      <c r="AT314" s="158" t="s">
        <v>159</v>
      </c>
      <c r="AU314" s="158" t="s">
        <v>90</v>
      </c>
      <c r="AV314" s="13" t="s">
        <v>90</v>
      </c>
      <c r="AW314" s="13" t="s">
        <v>43</v>
      </c>
      <c r="AX314" s="13" t="s">
        <v>82</v>
      </c>
      <c r="AY314" s="158" t="s">
        <v>148</v>
      </c>
    </row>
    <row r="315" spans="2:65" s="13" customFormat="1" ht="11.25">
      <c r="B315" s="157"/>
      <c r="D315" s="151" t="s">
        <v>159</v>
      </c>
      <c r="E315" s="158" t="s">
        <v>36</v>
      </c>
      <c r="F315" s="159" t="s">
        <v>865</v>
      </c>
      <c r="H315" s="160">
        <v>20.059999999999999</v>
      </c>
      <c r="I315" s="161"/>
      <c r="L315" s="157"/>
      <c r="M315" s="162"/>
      <c r="T315" s="163"/>
      <c r="AT315" s="158" t="s">
        <v>159</v>
      </c>
      <c r="AU315" s="158" t="s">
        <v>90</v>
      </c>
      <c r="AV315" s="13" t="s">
        <v>90</v>
      </c>
      <c r="AW315" s="13" t="s">
        <v>43</v>
      </c>
      <c r="AX315" s="13" t="s">
        <v>82</v>
      </c>
      <c r="AY315" s="158" t="s">
        <v>148</v>
      </c>
    </row>
    <row r="316" spans="2:65" s="13" customFormat="1" ht="11.25">
      <c r="B316" s="157"/>
      <c r="D316" s="151" t="s">
        <v>159</v>
      </c>
      <c r="E316" s="158" t="s">
        <v>36</v>
      </c>
      <c r="F316" s="159" t="s">
        <v>866</v>
      </c>
      <c r="H316" s="160">
        <v>11.49</v>
      </c>
      <c r="I316" s="161"/>
      <c r="L316" s="157"/>
      <c r="M316" s="162"/>
      <c r="T316" s="163"/>
      <c r="AT316" s="158" t="s">
        <v>159</v>
      </c>
      <c r="AU316" s="158" t="s">
        <v>90</v>
      </c>
      <c r="AV316" s="13" t="s">
        <v>90</v>
      </c>
      <c r="AW316" s="13" t="s">
        <v>43</v>
      </c>
      <c r="AX316" s="13" t="s">
        <v>82</v>
      </c>
      <c r="AY316" s="158" t="s">
        <v>148</v>
      </c>
    </row>
    <row r="317" spans="2:65" s="15" customFormat="1" ht="11.25">
      <c r="B317" s="181"/>
      <c r="D317" s="151" t="s">
        <v>159</v>
      </c>
      <c r="E317" s="182" t="s">
        <v>36</v>
      </c>
      <c r="F317" s="183" t="s">
        <v>318</v>
      </c>
      <c r="H317" s="184">
        <v>80.704999999999998</v>
      </c>
      <c r="I317" s="185"/>
      <c r="L317" s="181"/>
      <c r="M317" s="186"/>
      <c r="T317" s="187"/>
      <c r="AT317" s="182" t="s">
        <v>159</v>
      </c>
      <c r="AU317" s="182" t="s">
        <v>90</v>
      </c>
      <c r="AV317" s="15" t="s">
        <v>175</v>
      </c>
      <c r="AW317" s="15" t="s">
        <v>43</v>
      </c>
      <c r="AX317" s="15" t="s">
        <v>82</v>
      </c>
      <c r="AY317" s="182" t="s">
        <v>148</v>
      </c>
    </row>
    <row r="318" spans="2:65" s="12" customFormat="1" ht="11.25">
      <c r="B318" s="150"/>
      <c r="D318" s="151" t="s">
        <v>159</v>
      </c>
      <c r="E318" s="152" t="s">
        <v>36</v>
      </c>
      <c r="F318" s="153" t="s">
        <v>294</v>
      </c>
      <c r="H318" s="152" t="s">
        <v>36</v>
      </c>
      <c r="I318" s="154"/>
      <c r="L318" s="150"/>
      <c r="M318" s="155"/>
      <c r="T318" s="156"/>
      <c r="AT318" s="152" t="s">
        <v>159</v>
      </c>
      <c r="AU318" s="152" t="s">
        <v>90</v>
      </c>
      <c r="AV318" s="12" t="s">
        <v>23</v>
      </c>
      <c r="AW318" s="12" t="s">
        <v>43</v>
      </c>
      <c r="AX318" s="12" t="s">
        <v>82</v>
      </c>
      <c r="AY318" s="152" t="s">
        <v>148</v>
      </c>
    </row>
    <row r="319" spans="2:65" s="13" customFormat="1" ht="22.5">
      <c r="B319" s="157"/>
      <c r="D319" s="151" t="s">
        <v>159</v>
      </c>
      <c r="E319" s="158" t="s">
        <v>36</v>
      </c>
      <c r="F319" s="159" t="s">
        <v>867</v>
      </c>
      <c r="H319" s="160">
        <v>57.984999999999999</v>
      </c>
      <c r="I319" s="161"/>
      <c r="L319" s="157"/>
      <c r="M319" s="162"/>
      <c r="T319" s="163"/>
      <c r="AT319" s="158" t="s">
        <v>159</v>
      </c>
      <c r="AU319" s="158" t="s">
        <v>90</v>
      </c>
      <c r="AV319" s="13" t="s">
        <v>90</v>
      </c>
      <c r="AW319" s="13" t="s">
        <v>43</v>
      </c>
      <c r="AX319" s="13" t="s">
        <v>82</v>
      </c>
      <c r="AY319" s="158" t="s">
        <v>148</v>
      </c>
    </row>
    <row r="320" spans="2:65" s="13" customFormat="1" ht="11.25">
      <c r="B320" s="157"/>
      <c r="D320" s="151" t="s">
        <v>159</v>
      </c>
      <c r="E320" s="158" t="s">
        <v>36</v>
      </c>
      <c r="F320" s="159" t="s">
        <v>868</v>
      </c>
      <c r="H320" s="160">
        <v>20.975000000000001</v>
      </c>
      <c r="I320" s="161"/>
      <c r="L320" s="157"/>
      <c r="M320" s="162"/>
      <c r="T320" s="163"/>
      <c r="AT320" s="158" t="s">
        <v>159</v>
      </c>
      <c r="AU320" s="158" t="s">
        <v>90</v>
      </c>
      <c r="AV320" s="13" t="s">
        <v>90</v>
      </c>
      <c r="AW320" s="13" t="s">
        <v>43</v>
      </c>
      <c r="AX320" s="13" t="s">
        <v>82</v>
      </c>
      <c r="AY320" s="158" t="s">
        <v>148</v>
      </c>
    </row>
    <row r="321" spans="2:65" s="15" customFormat="1" ht="11.25">
      <c r="B321" s="181"/>
      <c r="D321" s="151" t="s">
        <v>159</v>
      </c>
      <c r="E321" s="182" t="s">
        <v>36</v>
      </c>
      <c r="F321" s="183" t="s">
        <v>318</v>
      </c>
      <c r="H321" s="184">
        <v>78.959999999999994</v>
      </c>
      <c r="I321" s="185"/>
      <c r="L321" s="181"/>
      <c r="M321" s="186"/>
      <c r="T321" s="187"/>
      <c r="AT321" s="182" t="s">
        <v>159</v>
      </c>
      <c r="AU321" s="182" t="s">
        <v>90</v>
      </c>
      <c r="AV321" s="15" t="s">
        <v>175</v>
      </c>
      <c r="AW321" s="15" t="s">
        <v>43</v>
      </c>
      <c r="AX321" s="15" t="s">
        <v>82</v>
      </c>
      <c r="AY321" s="182" t="s">
        <v>148</v>
      </c>
    </row>
    <row r="322" spans="2:65" s="14" customFormat="1" ht="11.25">
      <c r="B322" s="164"/>
      <c r="D322" s="151" t="s">
        <v>159</v>
      </c>
      <c r="E322" s="165" t="s">
        <v>36</v>
      </c>
      <c r="F322" s="166" t="s">
        <v>167</v>
      </c>
      <c r="H322" s="167">
        <v>159.66499999999999</v>
      </c>
      <c r="I322" s="168"/>
      <c r="L322" s="164"/>
      <c r="M322" s="169"/>
      <c r="T322" s="170"/>
      <c r="AT322" s="165" t="s">
        <v>159</v>
      </c>
      <c r="AU322" s="165" t="s">
        <v>90</v>
      </c>
      <c r="AV322" s="14" t="s">
        <v>155</v>
      </c>
      <c r="AW322" s="14" t="s">
        <v>43</v>
      </c>
      <c r="AX322" s="14" t="s">
        <v>23</v>
      </c>
      <c r="AY322" s="165" t="s">
        <v>148</v>
      </c>
    </row>
    <row r="323" spans="2:65" s="11" customFormat="1" ht="22.9" customHeight="1">
      <c r="B323" s="121"/>
      <c r="D323" s="122" t="s">
        <v>81</v>
      </c>
      <c r="E323" s="131" t="s">
        <v>351</v>
      </c>
      <c r="F323" s="131" t="s">
        <v>352</v>
      </c>
      <c r="I323" s="124"/>
      <c r="J323" s="132">
        <f>BK323</f>
        <v>0</v>
      </c>
      <c r="L323" s="121"/>
      <c r="M323" s="126"/>
      <c r="P323" s="127">
        <f>SUM(P324:P329)</f>
        <v>0</v>
      </c>
      <c r="R323" s="127">
        <f>SUM(R324:R329)</f>
        <v>0</v>
      </c>
      <c r="T323" s="128">
        <f>SUM(T324:T329)</f>
        <v>0</v>
      </c>
      <c r="AR323" s="122" t="s">
        <v>23</v>
      </c>
      <c r="AT323" s="129" t="s">
        <v>81</v>
      </c>
      <c r="AU323" s="129" t="s">
        <v>23</v>
      </c>
      <c r="AY323" s="122" t="s">
        <v>148</v>
      </c>
      <c r="BK323" s="130">
        <f>SUM(BK324:BK329)</f>
        <v>0</v>
      </c>
    </row>
    <row r="324" spans="2:65" s="1" customFormat="1" ht="24.2" customHeight="1">
      <c r="B324" s="34"/>
      <c r="C324" s="133" t="s">
        <v>359</v>
      </c>
      <c r="D324" s="133" t="s">
        <v>150</v>
      </c>
      <c r="E324" s="134" t="s">
        <v>354</v>
      </c>
      <c r="F324" s="135" t="s">
        <v>355</v>
      </c>
      <c r="G324" s="136" t="s">
        <v>356</v>
      </c>
      <c r="H324" s="137">
        <v>34</v>
      </c>
      <c r="I324" s="138"/>
      <c r="J324" s="139">
        <f>ROUND(I324*H324,2)</f>
        <v>0</v>
      </c>
      <c r="K324" s="135" t="s">
        <v>36</v>
      </c>
      <c r="L324" s="34"/>
      <c r="M324" s="140" t="s">
        <v>36</v>
      </c>
      <c r="N324" s="141" t="s">
        <v>53</v>
      </c>
      <c r="P324" s="142">
        <f>O324*H324</f>
        <v>0</v>
      </c>
      <c r="Q324" s="142">
        <v>0</v>
      </c>
      <c r="R324" s="142">
        <f>Q324*H324</f>
        <v>0</v>
      </c>
      <c r="S324" s="142">
        <v>0</v>
      </c>
      <c r="T324" s="143">
        <f>S324*H324</f>
        <v>0</v>
      </c>
      <c r="AR324" s="144" t="s">
        <v>155</v>
      </c>
      <c r="AT324" s="144" t="s">
        <v>150</v>
      </c>
      <c r="AU324" s="144" t="s">
        <v>90</v>
      </c>
      <c r="AY324" s="18" t="s">
        <v>148</v>
      </c>
      <c r="BE324" s="145">
        <f>IF(N324="základní",J324,0)</f>
        <v>0</v>
      </c>
      <c r="BF324" s="145">
        <f>IF(N324="snížená",J324,0)</f>
        <v>0</v>
      </c>
      <c r="BG324" s="145">
        <f>IF(N324="zákl. přenesená",J324,0)</f>
        <v>0</v>
      </c>
      <c r="BH324" s="145">
        <f>IF(N324="sníž. přenesená",J324,0)</f>
        <v>0</v>
      </c>
      <c r="BI324" s="145">
        <f>IF(N324="nulová",J324,0)</f>
        <v>0</v>
      </c>
      <c r="BJ324" s="18" t="s">
        <v>23</v>
      </c>
      <c r="BK324" s="145">
        <f>ROUND(I324*H324,2)</f>
        <v>0</v>
      </c>
      <c r="BL324" s="18" t="s">
        <v>155</v>
      </c>
      <c r="BM324" s="144" t="s">
        <v>357</v>
      </c>
    </row>
    <row r="325" spans="2:65" s="13" customFormat="1" ht="11.25">
      <c r="B325" s="157"/>
      <c r="D325" s="151" t="s">
        <v>159</v>
      </c>
      <c r="E325" s="158" t="s">
        <v>36</v>
      </c>
      <c r="F325" s="159" t="s">
        <v>722</v>
      </c>
      <c r="H325" s="160">
        <v>34</v>
      </c>
      <c r="I325" s="161"/>
      <c r="L325" s="157"/>
      <c r="M325" s="162"/>
      <c r="T325" s="163"/>
      <c r="AT325" s="158" t="s">
        <v>159</v>
      </c>
      <c r="AU325" s="158" t="s">
        <v>90</v>
      </c>
      <c r="AV325" s="13" t="s">
        <v>90</v>
      </c>
      <c r="AW325" s="13" t="s">
        <v>43</v>
      </c>
      <c r="AX325" s="13" t="s">
        <v>23</v>
      </c>
      <c r="AY325" s="158" t="s">
        <v>148</v>
      </c>
    </row>
    <row r="326" spans="2:65" s="1" customFormat="1" ht="16.5" customHeight="1">
      <c r="B326" s="34"/>
      <c r="C326" s="133" t="s">
        <v>364</v>
      </c>
      <c r="D326" s="133" t="s">
        <v>150</v>
      </c>
      <c r="E326" s="134" t="s">
        <v>869</v>
      </c>
      <c r="F326" s="135" t="s">
        <v>361</v>
      </c>
      <c r="G326" s="136" t="s">
        <v>362</v>
      </c>
      <c r="H326" s="137">
        <v>1</v>
      </c>
      <c r="I326" s="138"/>
      <c r="J326" s="139">
        <f>ROUND(I326*H326,2)</f>
        <v>0</v>
      </c>
      <c r="K326" s="135" t="s">
        <v>36</v>
      </c>
      <c r="L326" s="34"/>
      <c r="M326" s="140" t="s">
        <v>36</v>
      </c>
      <c r="N326" s="141" t="s">
        <v>53</v>
      </c>
      <c r="P326" s="142">
        <f>O326*H326</f>
        <v>0</v>
      </c>
      <c r="Q326" s="142">
        <v>0</v>
      </c>
      <c r="R326" s="142">
        <f>Q326*H326</f>
        <v>0</v>
      </c>
      <c r="S326" s="142">
        <v>0</v>
      </c>
      <c r="T326" s="143">
        <f>S326*H326</f>
        <v>0</v>
      </c>
      <c r="AR326" s="144" t="s">
        <v>155</v>
      </c>
      <c r="AT326" s="144" t="s">
        <v>150</v>
      </c>
      <c r="AU326" s="144" t="s">
        <v>90</v>
      </c>
      <c r="AY326" s="18" t="s">
        <v>148</v>
      </c>
      <c r="BE326" s="145">
        <f>IF(N326="základní",J326,0)</f>
        <v>0</v>
      </c>
      <c r="BF326" s="145">
        <f>IF(N326="snížená",J326,0)</f>
        <v>0</v>
      </c>
      <c r="BG326" s="145">
        <f>IF(N326="zákl. přenesená",J326,0)</f>
        <v>0</v>
      </c>
      <c r="BH326" s="145">
        <f>IF(N326="sníž. přenesená",J326,0)</f>
        <v>0</v>
      </c>
      <c r="BI326" s="145">
        <f>IF(N326="nulová",J326,0)</f>
        <v>0</v>
      </c>
      <c r="BJ326" s="18" t="s">
        <v>23</v>
      </c>
      <c r="BK326" s="145">
        <f>ROUND(I326*H326,2)</f>
        <v>0</v>
      </c>
      <c r="BL326" s="18" t="s">
        <v>155</v>
      </c>
      <c r="BM326" s="144" t="s">
        <v>363</v>
      </c>
    </row>
    <row r="327" spans="2:65" s="13" customFormat="1" ht="11.25">
      <c r="B327" s="157"/>
      <c r="D327" s="151" t="s">
        <v>159</v>
      </c>
      <c r="E327" s="158" t="s">
        <v>36</v>
      </c>
      <c r="F327" s="159" t="s">
        <v>23</v>
      </c>
      <c r="H327" s="160">
        <v>1</v>
      </c>
      <c r="I327" s="161"/>
      <c r="L327" s="157"/>
      <c r="M327" s="162"/>
      <c r="T327" s="163"/>
      <c r="AT327" s="158" t="s">
        <v>159</v>
      </c>
      <c r="AU327" s="158" t="s">
        <v>90</v>
      </c>
      <c r="AV327" s="13" t="s">
        <v>90</v>
      </c>
      <c r="AW327" s="13" t="s">
        <v>43</v>
      </c>
      <c r="AX327" s="13" t="s">
        <v>23</v>
      </c>
      <c r="AY327" s="158" t="s">
        <v>148</v>
      </c>
    </row>
    <row r="328" spans="2:65" s="1" customFormat="1" ht="21.75" customHeight="1">
      <c r="B328" s="34"/>
      <c r="C328" s="133" t="s">
        <v>373</v>
      </c>
      <c r="D328" s="133" t="s">
        <v>150</v>
      </c>
      <c r="E328" s="134" t="s">
        <v>870</v>
      </c>
      <c r="F328" s="135" t="s">
        <v>871</v>
      </c>
      <c r="G328" s="136" t="s">
        <v>725</v>
      </c>
      <c r="H328" s="137">
        <v>1</v>
      </c>
      <c r="I328" s="138"/>
      <c r="J328" s="139">
        <f>ROUND(I328*H328,2)</f>
        <v>0</v>
      </c>
      <c r="K328" s="135" t="s">
        <v>36</v>
      </c>
      <c r="L328" s="34"/>
      <c r="M328" s="140" t="s">
        <v>36</v>
      </c>
      <c r="N328" s="141" t="s">
        <v>53</v>
      </c>
      <c r="P328" s="142">
        <f>O328*H328</f>
        <v>0</v>
      </c>
      <c r="Q328" s="142">
        <v>0</v>
      </c>
      <c r="R328" s="142">
        <f>Q328*H328</f>
        <v>0</v>
      </c>
      <c r="S328" s="142">
        <v>0</v>
      </c>
      <c r="T328" s="143">
        <f>S328*H328</f>
        <v>0</v>
      </c>
      <c r="AR328" s="144" t="s">
        <v>155</v>
      </c>
      <c r="AT328" s="144" t="s">
        <v>150</v>
      </c>
      <c r="AU328" s="144" t="s">
        <v>90</v>
      </c>
      <c r="AY328" s="18" t="s">
        <v>148</v>
      </c>
      <c r="BE328" s="145">
        <f>IF(N328="základní",J328,0)</f>
        <v>0</v>
      </c>
      <c r="BF328" s="145">
        <f>IF(N328="snížená",J328,0)</f>
        <v>0</v>
      </c>
      <c r="BG328" s="145">
        <f>IF(N328="zákl. přenesená",J328,0)</f>
        <v>0</v>
      </c>
      <c r="BH328" s="145">
        <f>IF(N328="sníž. přenesená",J328,0)</f>
        <v>0</v>
      </c>
      <c r="BI328" s="145">
        <f>IF(N328="nulová",J328,0)</f>
        <v>0</v>
      </c>
      <c r="BJ328" s="18" t="s">
        <v>23</v>
      </c>
      <c r="BK328" s="145">
        <f>ROUND(I328*H328,2)</f>
        <v>0</v>
      </c>
      <c r="BL328" s="18" t="s">
        <v>155</v>
      </c>
      <c r="BM328" s="144" t="s">
        <v>872</v>
      </c>
    </row>
    <row r="329" spans="2:65" s="13" customFormat="1" ht="11.25">
      <c r="B329" s="157"/>
      <c r="D329" s="151" t="s">
        <v>159</v>
      </c>
      <c r="E329" s="158" t="s">
        <v>36</v>
      </c>
      <c r="F329" s="159" t="s">
        <v>23</v>
      </c>
      <c r="H329" s="160">
        <v>1</v>
      </c>
      <c r="I329" s="161"/>
      <c r="L329" s="157"/>
      <c r="M329" s="162"/>
      <c r="T329" s="163"/>
      <c r="AT329" s="158" t="s">
        <v>159</v>
      </c>
      <c r="AU329" s="158" t="s">
        <v>90</v>
      </c>
      <c r="AV329" s="13" t="s">
        <v>90</v>
      </c>
      <c r="AW329" s="13" t="s">
        <v>43</v>
      </c>
      <c r="AX329" s="13" t="s">
        <v>23</v>
      </c>
      <c r="AY329" s="158" t="s">
        <v>148</v>
      </c>
    </row>
    <row r="330" spans="2:65" s="11" customFormat="1" ht="22.9" customHeight="1">
      <c r="B330" s="121"/>
      <c r="D330" s="122" t="s">
        <v>81</v>
      </c>
      <c r="E330" s="131" t="s">
        <v>371</v>
      </c>
      <c r="F330" s="131" t="s">
        <v>372</v>
      </c>
      <c r="I330" s="124"/>
      <c r="J330" s="132">
        <f>BK330</f>
        <v>0</v>
      </c>
      <c r="L330" s="121"/>
      <c r="M330" s="126"/>
      <c r="P330" s="127">
        <f>SUM(P331:P362)</f>
        <v>0</v>
      </c>
      <c r="R330" s="127">
        <f>SUM(R331:R362)</f>
        <v>0</v>
      </c>
      <c r="T330" s="128">
        <f>SUM(T331:T362)</f>
        <v>10.643186</v>
      </c>
      <c r="AR330" s="122" t="s">
        <v>23</v>
      </c>
      <c r="AT330" s="129" t="s">
        <v>81</v>
      </c>
      <c r="AU330" s="129" t="s">
        <v>23</v>
      </c>
      <c r="AY330" s="122" t="s">
        <v>148</v>
      </c>
      <c r="BK330" s="130">
        <f>SUM(BK331:BK362)</f>
        <v>0</v>
      </c>
    </row>
    <row r="331" spans="2:65" s="1" customFormat="1" ht="24.2" customHeight="1">
      <c r="B331" s="34"/>
      <c r="C331" s="133" t="s">
        <v>286</v>
      </c>
      <c r="D331" s="133" t="s">
        <v>150</v>
      </c>
      <c r="E331" s="134" t="s">
        <v>374</v>
      </c>
      <c r="F331" s="135" t="s">
        <v>375</v>
      </c>
      <c r="G331" s="136" t="s">
        <v>153</v>
      </c>
      <c r="H331" s="137">
        <v>124.48699999999999</v>
      </c>
      <c r="I331" s="138"/>
      <c r="J331" s="139">
        <f>ROUND(I331*H331,2)</f>
        <v>0</v>
      </c>
      <c r="K331" s="135" t="s">
        <v>154</v>
      </c>
      <c r="L331" s="34"/>
      <c r="M331" s="140" t="s">
        <v>36</v>
      </c>
      <c r="N331" s="141" t="s">
        <v>53</v>
      </c>
      <c r="P331" s="142">
        <f>O331*H331</f>
        <v>0</v>
      </c>
      <c r="Q331" s="142">
        <v>0</v>
      </c>
      <c r="R331" s="142">
        <f>Q331*H331</f>
        <v>0</v>
      </c>
      <c r="S331" s="142">
        <v>5.8999999999999997E-2</v>
      </c>
      <c r="T331" s="143">
        <f>S331*H331</f>
        <v>7.3447329999999997</v>
      </c>
      <c r="AR331" s="144" t="s">
        <v>155</v>
      </c>
      <c r="AT331" s="144" t="s">
        <v>150</v>
      </c>
      <c r="AU331" s="144" t="s">
        <v>90</v>
      </c>
      <c r="AY331" s="18" t="s">
        <v>148</v>
      </c>
      <c r="BE331" s="145">
        <f>IF(N331="základní",J331,0)</f>
        <v>0</v>
      </c>
      <c r="BF331" s="145">
        <f>IF(N331="snížená",J331,0)</f>
        <v>0</v>
      </c>
      <c r="BG331" s="145">
        <f>IF(N331="zákl. přenesená",J331,0)</f>
        <v>0</v>
      </c>
      <c r="BH331" s="145">
        <f>IF(N331="sníž. přenesená",J331,0)</f>
        <v>0</v>
      </c>
      <c r="BI331" s="145">
        <f>IF(N331="nulová",J331,0)</f>
        <v>0</v>
      </c>
      <c r="BJ331" s="18" t="s">
        <v>23</v>
      </c>
      <c r="BK331" s="145">
        <f>ROUND(I331*H331,2)</f>
        <v>0</v>
      </c>
      <c r="BL331" s="18" t="s">
        <v>155</v>
      </c>
      <c r="BM331" s="144" t="s">
        <v>376</v>
      </c>
    </row>
    <row r="332" spans="2:65" s="1" customFormat="1" ht="11.25">
      <c r="B332" s="34"/>
      <c r="D332" s="146" t="s">
        <v>157</v>
      </c>
      <c r="F332" s="147" t="s">
        <v>377</v>
      </c>
      <c r="I332" s="148"/>
      <c r="L332" s="34"/>
      <c r="M332" s="149"/>
      <c r="T332" s="55"/>
      <c r="AT332" s="18" t="s">
        <v>157</v>
      </c>
      <c r="AU332" s="18" t="s">
        <v>90</v>
      </c>
    </row>
    <row r="333" spans="2:65" s="12" customFormat="1" ht="11.25">
      <c r="B333" s="150"/>
      <c r="D333" s="151" t="s">
        <v>159</v>
      </c>
      <c r="E333" s="152" t="s">
        <v>36</v>
      </c>
      <c r="F333" s="153" t="s">
        <v>873</v>
      </c>
      <c r="H333" s="152" t="s">
        <v>36</v>
      </c>
      <c r="I333" s="154"/>
      <c r="L333" s="150"/>
      <c r="M333" s="155"/>
      <c r="T333" s="156"/>
      <c r="AT333" s="152" t="s">
        <v>159</v>
      </c>
      <c r="AU333" s="152" t="s">
        <v>90</v>
      </c>
      <c r="AV333" s="12" t="s">
        <v>23</v>
      </c>
      <c r="AW333" s="12" t="s">
        <v>43</v>
      </c>
      <c r="AX333" s="12" t="s">
        <v>82</v>
      </c>
      <c r="AY333" s="152" t="s">
        <v>148</v>
      </c>
    </row>
    <row r="334" spans="2:65" s="12" customFormat="1" ht="11.25">
      <c r="B334" s="150"/>
      <c r="D334" s="151" t="s">
        <v>159</v>
      </c>
      <c r="E334" s="152" t="s">
        <v>36</v>
      </c>
      <c r="F334" s="153" t="s">
        <v>256</v>
      </c>
      <c r="H334" s="152" t="s">
        <v>36</v>
      </c>
      <c r="I334" s="154"/>
      <c r="L334" s="150"/>
      <c r="M334" s="155"/>
      <c r="T334" s="156"/>
      <c r="AT334" s="152" t="s">
        <v>159</v>
      </c>
      <c r="AU334" s="152" t="s">
        <v>90</v>
      </c>
      <c r="AV334" s="12" t="s">
        <v>23</v>
      </c>
      <c r="AW334" s="12" t="s">
        <v>43</v>
      </c>
      <c r="AX334" s="12" t="s">
        <v>82</v>
      </c>
      <c r="AY334" s="152" t="s">
        <v>148</v>
      </c>
    </row>
    <row r="335" spans="2:65" s="13" customFormat="1" ht="22.5">
      <c r="B335" s="157"/>
      <c r="D335" s="151" t="s">
        <v>159</v>
      </c>
      <c r="E335" s="158" t="s">
        <v>36</v>
      </c>
      <c r="F335" s="159" t="s">
        <v>874</v>
      </c>
      <c r="H335" s="160">
        <v>20.103000000000002</v>
      </c>
      <c r="I335" s="161"/>
      <c r="L335" s="157"/>
      <c r="M335" s="162"/>
      <c r="T335" s="163"/>
      <c r="AT335" s="158" t="s">
        <v>159</v>
      </c>
      <c r="AU335" s="158" t="s">
        <v>90</v>
      </c>
      <c r="AV335" s="13" t="s">
        <v>90</v>
      </c>
      <c r="AW335" s="13" t="s">
        <v>43</v>
      </c>
      <c r="AX335" s="13" t="s">
        <v>82</v>
      </c>
      <c r="AY335" s="158" t="s">
        <v>148</v>
      </c>
    </row>
    <row r="336" spans="2:65" s="13" customFormat="1" ht="22.5">
      <c r="B336" s="157"/>
      <c r="D336" s="151" t="s">
        <v>159</v>
      </c>
      <c r="E336" s="158" t="s">
        <v>36</v>
      </c>
      <c r="F336" s="159" t="s">
        <v>875</v>
      </c>
      <c r="H336" s="160">
        <v>29.663</v>
      </c>
      <c r="I336" s="161"/>
      <c r="L336" s="157"/>
      <c r="M336" s="162"/>
      <c r="T336" s="163"/>
      <c r="AT336" s="158" t="s">
        <v>159</v>
      </c>
      <c r="AU336" s="158" t="s">
        <v>90</v>
      </c>
      <c r="AV336" s="13" t="s">
        <v>90</v>
      </c>
      <c r="AW336" s="13" t="s">
        <v>43</v>
      </c>
      <c r="AX336" s="13" t="s">
        <v>82</v>
      </c>
      <c r="AY336" s="158" t="s">
        <v>148</v>
      </c>
    </row>
    <row r="337" spans="2:65" s="13" customFormat="1" ht="11.25">
      <c r="B337" s="157"/>
      <c r="D337" s="151" t="s">
        <v>159</v>
      </c>
      <c r="E337" s="158" t="s">
        <v>36</v>
      </c>
      <c r="F337" s="159" t="s">
        <v>876</v>
      </c>
      <c r="H337" s="160">
        <v>9.141</v>
      </c>
      <c r="I337" s="161"/>
      <c r="L337" s="157"/>
      <c r="M337" s="162"/>
      <c r="T337" s="163"/>
      <c r="AT337" s="158" t="s">
        <v>159</v>
      </c>
      <c r="AU337" s="158" t="s">
        <v>90</v>
      </c>
      <c r="AV337" s="13" t="s">
        <v>90</v>
      </c>
      <c r="AW337" s="13" t="s">
        <v>43</v>
      </c>
      <c r="AX337" s="13" t="s">
        <v>82</v>
      </c>
      <c r="AY337" s="158" t="s">
        <v>148</v>
      </c>
    </row>
    <row r="338" spans="2:65" s="12" customFormat="1" ht="11.25">
      <c r="B338" s="150"/>
      <c r="D338" s="151" t="s">
        <v>159</v>
      </c>
      <c r="E338" s="152" t="s">
        <v>36</v>
      </c>
      <c r="F338" s="153" t="s">
        <v>690</v>
      </c>
      <c r="H338" s="152" t="s">
        <v>36</v>
      </c>
      <c r="I338" s="154"/>
      <c r="L338" s="150"/>
      <c r="M338" s="155"/>
      <c r="T338" s="156"/>
      <c r="AT338" s="152" t="s">
        <v>159</v>
      </c>
      <c r="AU338" s="152" t="s">
        <v>90</v>
      </c>
      <c r="AV338" s="12" t="s">
        <v>23</v>
      </c>
      <c r="AW338" s="12" t="s">
        <v>43</v>
      </c>
      <c r="AX338" s="12" t="s">
        <v>82</v>
      </c>
      <c r="AY338" s="152" t="s">
        <v>148</v>
      </c>
    </row>
    <row r="339" spans="2:65" s="13" customFormat="1" ht="22.5">
      <c r="B339" s="157"/>
      <c r="D339" s="151" t="s">
        <v>159</v>
      </c>
      <c r="E339" s="158" t="s">
        <v>36</v>
      </c>
      <c r="F339" s="159" t="s">
        <v>877</v>
      </c>
      <c r="H339" s="160">
        <v>10.673</v>
      </c>
      <c r="I339" s="161"/>
      <c r="L339" s="157"/>
      <c r="M339" s="162"/>
      <c r="T339" s="163"/>
      <c r="AT339" s="158" t="s">
        <v>159</v>
      </c>
      <c r="AU339" s="158" t="s">
        <v>90</v>
      </c>
      <c r="AV339" s="13" t="s">
        <v>90</v>
      </c>
      <c r="AW339" s="13" t="s">
        <v>43</v>
      </c>
      <c r="AX339" s="13" t="s">
        <v>82</v>
      </c>
      <c r="AY339" s="158" t="s">
        <v>148</v>
      </c>
    </row>
    <row r="340" spans="2:65" s="15" customFormat="1" ht="11.25">
      <c r="B340" s="181"/>
      <c r="D340" s="151" t="s">
        <v>159</v>
      </c>
      <c r="E340" s="182" t="s">
        <v>36</v>
      </c>
      <c r="F340" s="183" t="s">
        <v>318</v>
      </c>
      <c r="H340" s="184">
        <v>69.58</v>
      </c>
      <c r="I340" s="185"/>
      <c r="L340" s="181"/>
      <c r="M340" s="186"/>
      <c r="T340" s="187"/>
      <c r="AT340" s="182" t="s">
        <v>159</v>
      </c>
      <c r="AU340" s="182" t="s">
        <v>90</v>
      </c>
      <c r="AV340" s="15" t="s">
        <v>175</v>
      </c>
      <c r="AW340" s="15" t="s">
        <v>43</v>
      </c>
      <c r="AX340" s="15" t="s">
        <v>82</v>
      </c>
      <c r="AY340" s="182" t="s">
        <v>148</v>
      </c>
    </row>
    <row r="341" spans="2:65" s="12" customFormat="1" ht="11.25">
      <c r="B341" s="150"/>
      <c r="D341" s="151" t="s">
        <v>159</v>
      </c>
      <c r="E341" s="152" t="s">
        <v>36</v>
      </c>
      <c r="F341" s="153" t="s">
        <v>294</v>
      </c>
      <c r="H341" s="152" t="s">
        <v>36</v>
      </c>
      <c r="I341" s="154"/>
      <c r="L341" s="150"/>
      <c r="M341" s="155"/>
      <c r="T341" s="156"/>
      <c r="AT341" s="152" t="s">
        <v>159</v>
      </c>
      <c r="AU341" s="152" t="s">
        <v>90</v>
      </c>
      <c r="AV341" s="12" t="s">
        <v>23</v>
      </c>
      <c r="AW341" s="12" t="s">
        <v>43</v>
      </c>
      <c r="AX341" s="12" t="s">
        <v>82</v>
      </c>
      <c r="AY341" s="152" t="s">
        <v>148</v>
      </c>
    </row>
    <row r="342" spans="2:65" s="13" customFormat="1" ht="22.5">
      <c r="B342" s="157"/>
      <c r="D342" s="151" t="s">
        <v>159</v>
      </c>
      <c r="E342" s="158" t="s">
        <v>36</v>
      </c>
      <c r="F342" s="159" t="s">
        <v>878</v>
      </c>
      <c r="H342" s="160">
        <v>22.611000000000001</v>
      </c>
      <c r="I342" s="161"/>
      <c r="L342" s="157"/>
      <c r="M342" s="162"/>
      <c r="T342" s="163"/>
      <c r="AT342" s="158" t="s">
        <v>159</v>
      </c>
      <c r="AU342" s="158" t="s">
        <v>90</v>
      </c>
      <c r="AV342" s="13" t="s">
        <v>90</v>
      </c>
      <c r="AW342" s="13" t="s">
        <v>43</v>
      </c>
      <c r="AX342" s="13" t="s">
        <v>82</v>
      </c>
      <c r="AY342" s="158" t="s">
        <v>148</v>
      </c>
    </row>
    <row r="343" spans="2:65" s="13" customFormat="1" ht="11.25">
      <c r="B343" s="157"/>
      <c r="D343" s="151" t="s">
        <v>159</v>
      </c>
      <c r="E343" s="158" t="s">
        <v>36</v>
      </c>
      <c r="F343" s="159" t="s">
        <v>879</v>
      </c>
      <c r="H343" s="160">
        <v>10.231</v>
      </c>
      <c r="I343" s="161"/>
      <c r="L343" s="157"/>
      <c r="M343" s="162"/>
      <c r="T343" s="163"/>
      <c r="AT343" s="158" t="s">
        <v>159</v>
      </c>
      <c r="AU343" s="158" t="s">
        <v>90</v>
      </c>
      <c r="AV343" s="13" t="s">
        <v>90</v>
      </c>
      <c r="AW343" s="13" t="s">
        <v>43</v>
      </c>
      <c r="AX343" s="13" t="s">
        <v>82</v>
      </c>
      <c r="AY343" s="158" t="s">
        <v>148</v>
      </c>
    </row>
    <row r="344" spans="2:65" s="13" customFormat="1" ht="11.25">
      <c r="B344" s="157"/>
      <c r="D344" s="151" t="s">
        <v>159</v>
      </c>
      <c r="E344" s="158" t="s">
        <v>36</v>
      </c>
      <c r="F344" s="159" t="s">
        <v>880</v>
      </c>
      <c r="H344" s="160">
        <v>19.919</v>
      </c>
      <c r="I344" s="161"/>
      <c r="L344" s="157"/>
      <c r="M344" s="162"/>
      <c r="T344" s="163"/>
      <c r="AT344" s="158" t="s">
        <v>159</v>
      </c>
      <c r="AU344" s="158" t="s">
        <v>90</v>
      </c>
      <c r="AV344" s="13" t="s">
        <v>90</v>
      </c>
      <c r="AW344" s="13" t="s">
        <v>43</v>
      </c>
      <c r="AX344" s="13" t="s">
        <v>82</v>
      </c>
      <c r="AY344" s="158" t="s">
        <v>148</v>
      </c>
    </row>
    <row r="345" spans="2:65" s="13" customFormat="1" ht="11.25">
      <c r="B345" s="157"/>
      <c r="D345" s="151" t="s">
        <v>159</v>
      </c>
      <c r="E345" s="158" t="s">
        <v>36</v>
      </c>
      <c r="F345" s="159" t="s">
        <v>881</v>
      </c>
      <c r="H345" s="160">
        <v>2.1459999999999999</v>
      </c>
      <c r="I345" s="161"/>
      <c r="L345" s="157"/>
      <c r="M345" s="162"/>
      <c r="T345" s="163"/>
      <c r="AT345" s="158" t="s">
        <v>159</v>
      </c>
      <c r="AU345" s="158" t="s">
        <v>90</v>
      </c>
      <c r="AV345" s="13" t="s">
        <v>90</v>
      </c>
      <c r="AW345" s="13" t="s">
        <v>43</v>
      </c>
      <c r="AX345" s="13" t="s">
        <v>82</v>
      </c>
      <c r="AY345" s="158" t="s">
        <v>148</v>
      </c>
    </row>
    <row r="346" spans="2:65" s="15" customFormat="1" ht="11.25">
      <c r="B346" s="181"/>
      <c r="D346" s="151" t="s">
        <v>159</v>
      </c>
      <c r="E346" s="182" t="s">
        <v>36</v>
      </c>
      <c r="F346" s="183" t="s">
        <v>318</v>
      </c>
      <c r="H346" s="184">
        <v>54.906999999999996</v>
      </c>
      <c r="I346" s="185"/>
      <c r="L346" s="181"/>
      <c r="M346" s="186"/>
      <c r="T346" s="187"/>
      <c r="AT346" s="182" t="s">
        <v>159</v>
      </c>
      <c r="AU346" s="182" t="s">
        <v>90</v>
      </c>
      <c r="AV346" s="15" t="s">
        <v>175</v>
      </c>
      <c r="AW346" s="15" t="s">
        <v>43</v>
      </c>
      <c r="AX346" s="15" t="s">
        <v>82</v>
      </c>
      <c r="AY346" s="182" t="s">
        <v>148</v>
      </c>
    </row>
    <row r="347" spans="2:65" s="14" customFormat="1" ht="11.25">
      <c r="B347" s="164"/>
      <c r="D347" s="151" t="s">
        <v>159</v>
      </c>
      <c r="E347" s="165" t="s">
        <v>36</v>
      </c>
      <c r="F347" s="166" t="s">
        <v>167</v>
      </c>
      <c r="H347" s="167">
        <v>124.48699999999999</v>
      </c>
      <c r="I347" s="168"/>
      <c r="L347" s="164"/>
      <c r="M347" s="169"/>
      <c r="T347" s="170"/>
      <c r="AT347" s="165" t="s">
        <v>159</v>
      </c>
      <c r="AU347" s="165" t="s">
        <v>90</v>
      </c>
      <c r="AV347" s="14" t="s">
        <v>155</v>
      </c>
      <c r="AW347" s="14" t="s">
        <v>43</v>
      </c>
      <c r="AX347" s="14" t="s">
        <v>23</v>
      </c>
      <c r="AY347" s="165" t="s">
        <v>148</v>
      </c>
    </row>
    <row r="348" spans="2:65" s="1" customFormat="1" ht="16.5" customHeight="1">
      <c r="B348" s="34"/>
      <c r="C348" s="133" t="s">
        <v>389</v>
      </c>
      <c r="D348" s="133" t="s">
        <v>150</v>
      </c>
      <c r="E348" s="134" t="s">
        <v>585</v>
      </c>
      <c r="F348" s="135" t="s">
        <v>586</v>
      </c>
      <c r="G348" s="136" t="s">
        <v>153</v>
      </c>
      <c r="H348" s="137">
        <v>54.073</v>
      </c>
      <c r="I348" s="138"/>
      <c r="J348" s="139">
        <f>ROUND(I348*H348,2)</f>
        <v>0</v>
      </c>
      <c r="K348" s="135" t="s">
        <v>154</v>
      </c>
      <c r="L348" s="34"/>
      <c r="M348" s="140" t="s">
        <v>36</v>
      </c>
      <c r="N348" s="141" t="s">
        <v>53</v>
      </c>
      <c r="P348" s="142">
        <f>O348*H348</f>
        <v>0</v>
      </c>
      <c r="Q348" s="142">
        <v>0</v>
      </c>
      <c r="R348" s="142">
        <f>Q348*H348</f>
        <v>0</v>
      </c>
      <c r="S348" s="142">
        <v>6.0999999999999999E-2</v>
      </c>
      <c r="T348" s="143">
        <f>S348*H348</f>
        <v>3.2984529999999999</v>
      </c>
      <c r="AR348" s="144" t="s">
        <v>155</v>
      </c>
      <c r="AT348" s="144" t="s">
        <v>150</v>
      </c>
      <c r="AU348" s="144" t="s">
        <v>90</v>
      </c>
      <c r="AY348" s="18" t="s">
        <v>148</v>
      </c>
      <c r="BE348" s="145">
        <f>IF(N348="základní",J348,0)</f>
        <v>0</v>
      </c>
      <c r="BF348" s="145">
        <f>IF(N348="snížená",J348,0)</f>
        <v>0</v>
      </c>
      <c r="BG348" s="145">
        <f>IF(N348="zákl. přenesená",J348,0)</f>
        <v>0</v>
      </c>
      <c r="BH348" s="145">
        <f>IF(N348="sníž. přenesená",J348,0)</f>
        <v>0</v>
      </c>
      <c r="BI348" s="145">
        <f>IF(N348="nulová",J348,0)</f>
        <v>0</v>
      </c>
      <c r="BJ348" s="18" t="s">
        <v>23</v>
      </c>
      <c r="BK348" s="145">
        <f>ROUND(I348*H348,2)</f>
        <v>0</v>
      </c>
      <c r="BL348" s="18" t="s">
        <v>155</v>
      </c>
      <c r="BM348" s="144" t="s">
        <v>733</v>
      </c>
    </row>
    <row r="349" spans="2:65" s="1" customFormat="1" ht="11.25">
      <c r="B349" s="34"/>
      <c r="D349" s="146" t="s">
        <v>157</v>
      </c>
      <c r="F349" s="147" t="s">
        <v>588</v>
      </c>
      <c r="I349" s="148"/>
      <c r="L349" s="34"/>
      <c r="M349" s="149"/>
      <c r="T349" s="55"/>
      <c r="AT349" s="18" t="s">
        <v>157</v>
      </c>
      <c r="AU349" s="18" t="s">
        <v>90</v>
      </c>
    </row>
    <row r="350" spans="2:65" s="12" customFormat="1" ht="11.25">
      <c r="B350" s="150"/>
      <c r="D350" s="151" t="s">
        <v>159</v>
      </c>
      <c r="E350" s="152" t="s">
        <v>36</v>
      </c>
      <c r="F350" s="153" t="s">
        <v>882</v>
      </c>
      <c r="H350" s="152" t="s">
        <v>36</v>
      </c>
      <c r="I350" s="154"/>
      <c r="L350" s="150"/>
      <c r="M350" s="155"/>
      <c r="T350" s="156"/>
      <c r="AT350" s="152" t="s">
        <v>159</v>
      </c>
      <c r="AU350" s="152" t="s">
        <v>90</v>
      </c>
      <c r="AV350" s="12" t="s">
        <v>23</v>
      </c>
      <c r="AW350" s="12" t="s">
        <v>43</v>
      </c>
      <c r="AX350" s="12" t="s">
        <v>82</v>
      </c>
      <c r="AY350" s="152" t="s">
        <v>148</v>
      </c>
    </row>
    <row r="351" spans="2:65" s="12" customFormat="1" ht="11.25">
      <c r="B351" s="150"/>
      <c r="D351" s="151" t="s">
        <v>159</v>
      </c>
      <c r="E351" s="152" t="s">
        <v>36</v>
      </c>
      <c r="F351" s="153" t="s">
        <v>709</v>
      </c>
      <c r="H351" s="152" t="s">
        <v>36</v>
      </c>
      <c r="I351" s="154"/>
      <c r="L351" s="150"/>
      <c r="M351" s="155"/>
      <c r="T351" s="156"/>
      <c r="AT351" s="152" t="s">
        <v>159</v>
      </c>
      <c r="AU351" s="152" t="s">
        <v>90</v>
      </c>
      <c r="AV351" s="12" t="s">
        <v>23</v>
      </c>
      <c r="AW351" s="12" t="s">
        <v>43</v>
      </c>
      <c r="AX351" s="12" t="s">
        <v>82</v>
      </c>
      <c r="AY351" s="152" t="s">
        <v>148</v>
      </c>
    </row>
    <row r="352" spans="2:65" s="13" customFormat="1" ht="22.5">
      <c r="B352" s="157"/>
      <c r="D352" s="151" t="s">
        <v>159</v>
      </c>
      <c r="E352" s="158" t="s">
        <v>36</v>
      </c>
      <c r="F352" s="159" t="s">
        <v>883</v>
      </c>
      <c r="H352" s="160">
        <v>9.26</v>
      </c>
      <c r="I352" s="161"/>
      <c r="L352" s="157"/>
      <c r="M352" s="162"/>
      <c r="T352" s="163"/>
      <c r="AT352" s="158" t="s">
        <v>159</v>
      </c>
      <c r="AU352" s="158" t="s">
        <v>90</v>
      </c>
      <c r="AV352" s="13" t="s">
        <v>90</v>
      </c>
      <c r="AW352" s="13" t="s">
        <v>43</v>
      </c>
      <c r="AX352" s="13" t="s">
        <v>82</v>
      </c>
      <c r="AY352" s="158" t="s">
        <v>148</v>
      </c>
    </row>
    <row r="353" spans="2:65" s="13" customFormat="1" ht="22.5">
      <c r="B353" s="157"/>
      <c r="D353" s="151" t="s">
        <v>159</v>
      </c>
      <c r="E353" s="158" t="s">
        <v>36</v>
      </c>
      <c r="F353" s="159" t="s">
        <v>884</v>
      </c>
      <c r="H353" s="160">
        <v>7.3339999999999996</v>
      </c>
      <c r="I353" s="161"/>
      <c r="L353" s="157"/>
      <c r="M353" s="162"/>
      <c r="T353" s="163"/>
      <c r="AT353" s="158" t="s">
        <v>159</v>
      </c>
      <c r="AU353" s="158" t="s">
        <v>90</v>
      </c>
      <c r="AV353" s="13" t="s">
        <v>90</v>
      </c>
      <c r="AW353" s="13" t="s">
        <v>43</v>
      </c>
      <c r="AX353" s="13" t="s">
        <v>82</v>
      </c>
      <c r="AY353" s="158" t="s">
        <v>148</v>
      </c>
    </row>
    <row r="354" spans="2:65" s="13" customFormat="1" ht="22.5">
      <c r="B354" s="157"/>
      <c r="D354" s="151" t="s">
        <v>159</v>
      </c>
      <c r="E354" s="158" t="s">
        <v>36</v>
      </c>
      <c r="F354" s="159" t="s">
        <v>885</v>
      </c>
      <c r="H354" s="160">
        <v>10.821999999999999</v>
      </c>
      <c r="I354" s="161"/>
      <c r="L354" s="157"/>
      <c r="M354" s="162"/>
      <c r="T354" s="163"/>
      <c r="AT354" s="158" t="s">
        <v>159</v>
      </c>
      <c r="AU354" s="158" t="s">
        <v>90</v>
      </c>
      <c r="AV354" s="13" t="s">
        <v>90</v>
      </c>
      <c r="AW354" s="13" t="s">
        <v>43</v>
      </c>
      <c r="AX354" s="13" t="s">
        <v>82</v>
      </c>
      <c r="AY354" s="158" t="s">
        <v>148</v>
      </c>
    </row>
    <row r="355" spans="2:65" s="15" customFormat="1" ht="11.25">
      <c r="B355" s="181"/>
      <c r="D355" s="151" t="s">
        <v>159</v>
      </c>
      <c r="E355" s="182" t="s">
        <v>36</v>
      </c>
      <c r="F355" s="183" t="s">
        <v>318</v>
      </c>
      <c r="H355" s="184">
        <v>27.416</v>
      </c>
      <c r="I355" s="185"/>
      <c r="L355" s="181"/>
      <c r="M355" s="186"/>
      <c r="T355" s="187"/>
      <c r="AT355" s="182" t="s">
        <v>159</v>
      </c>
      <c r="AU355" s="182" t="s">
        <v>90</v>
      </c>
      <c r="AV355" s="15" t="s">
        <v>175</v>
      </c>
      <c r="AW355" s="15" t="s">
        <v>43</v>
      </c>
      <c r="AX355" s="15" t="s">
        <v>82</v>
      </c>
      <c r="AY355" s="182" t="s">
        <v>148</v>
      </c>
    </row>
    <row r="356" spans="2:65" s="12" customFormat="1" ht="11.25">
      <c r="B356" s="150"/>
      <c r="D356" s="151" t="s">
        <v>159</v>
      </c>
      <c r="E356" s="152" t="s">
        <v>36</v>
      </c>
      <c r="F356" s="153" t="s">
        <v>886</v>
      </c>
      <c r="H356" s="152" t="s">
        <v>36</v>
      </c>
      <c r="I356" s="154"/>
      <c r="L356" s="150"/>
      <c r="M356" s="155"/>
      <c r="T356" s="156"/>
      <c r="AT356" s="152" t="s">
        <v>159</v>
      </c>
      <c r="AU356" s="152" t="s">
        <v>90</v>
      </c>
      <c r="AV356" s="12" t="s">
        <v>23</v>
      </c>
      <c r="AW356" s="12" t="s">
        <v>43</v>
      </c>
      <c r="AX356" s="12" t="s">
        <v>82</v>
      </c>
      <c r="AY356" s="152" t="s">
        <v>148</v>
      </c>
    </row>
    <row r="357" spans="2:65" s="13" customFormat="1" ht="22.5">
      <c r="B357" s="157"/>
      <c r="D357" s="151" t="s">
        <v>159</v>
      </c>
      <c r="E357" s="158" t="s">
        <v>36</v>
      </c>
      <c r="F357" s="159" t="s">
        <v>887</v>
      </c>
      <c r="H357" s="160">
        <v>6.3490000000000002</v>
      </c>
      <c r="I357" s="161"/>
      <c r="L357" s="157"/>
      <c r="M357" s="162"/>
      <c r="T357" s="163"/>
      <c r="AT357" s="158" t="s">
        <v>159</v>
      </c>
      <c r="AU357" s="158" t="s">
        <v>90</v>
      </c>
      <c r="AV357" s="13" t="s">
        <v>90</v>
      </c>
      <c r="AW357" s="13" t="s">
        <v>43</v>
      </c>
      <c r="AX357" s="13" t="s">
        <v>82</v>
      </c>
      <c r="AY357" s="158" t="s">
        <v>148</v>
      </c>
    </row>
    <row r="358" spans="2:65" s="13" customFormat="1" ht="11.25">
      <c r="B358" s="157"/>
      <c r="D358" s="151" t="s">
        <v>159</v>
      </c>
      <c r="E358" s="158" t="s">
        <v>36</v>
      </c>
      <c r="F358" s="159" t="s">
        <v>888</v>
      </c>
      <c r="H358" s="160">
        <v>5.1520000000000001</v>
      </c>
      <c r="I358" s="161"/>
      <c r="L358" s="157"/>
      <c r="M358" s="162"/>
      <c r="T358" s="163"/>
      <c r="AT358" s="158" t="s">
        <v>159</v>
      </c>
      <c r="AU358" s="158" t="s">
        <v>90</v>
      </c>
      <c r="AV358" s="13" t="s">
        <v>90</v>
      </c>
      <c r="AW358" s="13" t="s">
        <v>43</v>
      </c>
      <c r="AX358" s="13" t="s">
        <v>82</v>
      </c>
      <c r="AY358" s="158" t="s">
        <v>148</v>
      </c>
    </row>
    <row r="359" spans="2:65" s="13" customFormat="1" ht="11.25">
      <c r="B359" s="157"/>
      <c r="D359" s="151" t="s">
        <v>159</v>
      </c>
      <c r="E359" s="158" t="s">
        <v>36</v>
      </c>
      <c r="F359" s="159" t="s">
        <v>889</v>
      </c>
      <c r="H359" s="160">
        <v>11.026999999999999</v>
      </c>
      <c r="I359" s="161"/>
      <c r="L359" s="157"/>
      <c r="M359" s="162"/>
      <c r="T359" s="163"/>
      <c r="AT359" s="158" t="s">
        <v>159</v>
      </c>
      <c r="AU359" s="158" t="s">
        <v>90</v>
      </c>
      <c r="AV359" s="13" t="s">
        <v>90</v>
      </c>
      <c r="AW359" s="13" t="s">
        <v>43</v>
      </c>
      <c r="AX359" s="13" t="s">
        <v>82</v>
      </c>
      <c r="AY359" s="158" t="s">
        <v>148</v>
      </c>
    </row>
    <row r="360" spans="2:65" s="13" customFormat="1" ht="22.5">
      <c r="B360" s="157"/>
      <c r="D360" s="151" t="s">
        <v>159</v>
      </c>
      <c r="E360" s="158" t="s">
        <v>36</v>
      </c>
      <c r="F360" s="159" t="s">
        <v>890</v>
      </c>
      <c r="H360" s="160">
        <v>4.1289999999999996</v>
      </c>
      <c r="I360" s="161"/>
      <c r="L360" s="157"/>
      <c r="M360" s="162"/>
      <c r="T360" s="163"/>
      <c r="AT360" s="158" t="s">
        <v>159</v>
      </c>
      <c r="AU360" s="158" t="s">
        <v>90</v>
      </c>
      <c r="AV360" s="13" t="s">
        <v>90</v>
      </c>
      <c r="AW360" s="13" t="s">
        <v>43</v>
      </c>
      <c r="AX360" s="13" t="s">
        <v>82</v>
      </c>
      <c r="AY360" s="158" t="s">
        <v>148</v>
      </c>
    </row>
    <row r="361" spans="2:65" s="15" customFormat="1" ht="11.25">
      <c r="B361" s="181"/>
      <c r="D361" s="151" t="s">
        <v>159</v>
      </c>
      <c r="E361" s="182" t="s">
        <v>36</v>
      </c>
      <c r="F361" s="183" t="s">
        <v>318</v>
      </c>
      <c r="H361" s="184">
        <v>26.657</v>
      </c>
      <c r="I361" s="185"/>
      <c r="L361" s="181"/>
      <c r="M361" s="186"/>
      <c r="T361" s="187"/>
      <c r="AT361" s="182" t="s">
        <v>159</v>
      </c>
      <c r="AU361" s="182" t="s">
        <v>90</v>
      </c>
      <c r="AV361" s="15" t="s">
        <v>175</v>
      </c>
      <c r="AW361" s="15" t="s">
        <v>43</v>
      </c>
      <c r="AX361" s="15" t="s">
        <v>82</v>
      </c>
      <c r="AY361" s="182" t="s">
        <v>148</v>
      </c>
    </row>
    <row r="362" spans="2:65" s="14" customFormat="1" ht="11.25">
      <c r="B362" s="164"/>
      <c r="D362" s="151" t="s">
        <v>159</v>
      </c>
      <c r="E362" s="165" t="s">
        <v>36</v>
      </c>
      <c r="F362" s="166" t="s">
        <v>167</v>
      </c>
      <c r="H362" s="167">
        <v>54.073</v>
      </c>
      <c r="I362" s="168"/>
      <c r="L362" s="164"/>
      <c r="M362" s="169"/>
      <c r="T362" s="170"/>
      <c r="AT362" s="165" t="s">
        <v>159</v>
      </c>
      <c r="AU362" s="165" t="s">
        <v>90</v>
      </c>
      <c r="AV362" s="14" t="s">
        <v>155</v>
      </c>
      <c r="AW362" s="14" t="s">
        <v>43</v>
      </c>
      <c r="AX362" s="14" t="s">
        <v>23</v>
      </c>
      <c r="AY362" s="165" t="s">
        <v>148</v>
      </c>
    </row>
    <row r="363" spans="2:65" s="11" customFormat="1" ht="22.9" customHeight="1">
      <c r="B363" s="121"/>
      <c r="D363" s="122" t="s">
        <v>81</v>
      </c>
      <c r="E363" s="131" t="s">
        <v>381</v>
      </c>
      <c r="F363" s="131" t="s">
        <v>382</v>
      </c>
      <c r="I363" s="124"/>
      <c r="J363" s="132">
        <f>BK363</f>
        <v>0</v>
      </c>
      <c r="L363" s="121"/>
      <c r="M363" s="126"/>
      <c r="P363" s="127">
        <f>SUM(P364:P413)</f>
        <v>0</v>
      </c>
      <c r="R363" s="127">
        <f>SUM(R364:R413)</f>
        <v>22.546456850000002</v>
      </c>
      <c r="T363" s="128">
        <f>SUM(T364:T413)</f>
        <v>36.081562500000004</v>
      </c>
      <c r="AR363" s="122" t="s">
        <v>23</v>
      </c>
      <c r="AT363" s="129" t="s">
        <v>81</v>
      </c>
      <c r="AU363" s="129" t="s">
        <v>23</v>
      </c>
      <c r="AY363" s="122" t="s">
        <v>148</v>
      </c>
      <c r="BK363" s="130">
        <f>SUM(BK364:BK413)</f>
        <v>0</v>
      </c>
    </row>
    <row r="364" spans="2:65" s="1" customFormat="1" ht="16.5" customHeight="1">
      <c r="B364" s="34"/>
      <c r="C364" s="133" t="s">
        <v>396</v>
      </c>
      <c r="D364" s="133" t="s">
        <v>150</v>
      </c>
      <c r="E364" s="134" t="s">
        <v>383</v>
      </c>
      <c r="F364" s="135" t="s">
        <v>384</v>
      </c>
      <c r="G364" s="136" t="s">
        <v>153</v>
      </c>
      <c r="H364" s="137">
        <v>77.953000000000003</v>
      </c>
      <c r="I364" s="138"/>
      <c r="J364" s="139">
        <f>ROUND(I364*H364,2)</f>
        <v>0</v>
      </c>
      <c r="K364" s="135" t="s">
        <v>154</v>
      </c>
      <c r="L364" s="34"/>
      <c r="M364" s="140" t="s">
        <v>36</v>
      </c>
      <c r="N364" s="141" t="s">
        <v>53</v>
      </c>
      <c r="P364" s="142">
        <f>O364*H364</f>
        <v>0</v>
      </c>
      <c r="Q364" s="142">
        <v>0</v>
      </c>
      <c r="R364" s="142">
        <f>Q364*H364</f>
        <v>0</v>
      </c>
      <c r="S364" s="142">
        <v>0</v>
      </c>
      <c r="T364" s="143">
        <f>S364*H364</f>
        <v>0</v>
      </c>
      <c r="AR364" s="144" t="s">
        <v>155</v>
      </c>
      <c r="AT364" s="144" t="s">
        <v>150</v>
      </c>
      <c r="AU364" s="144" t="s">
        <v>90</v>
      </c>
      <c r="AY364" s="18" t="s">
        <v>148</v>
      </c>
      <c r="BE364" s="145">
        <f>IF(N364="základní",J364,0)</f>
        <v>0</v>
      </c>
      <c r="BF364" s="145">
        <f>IF(N364="snížená",J364,0)</f>
        <v>0</v>
      </c>
      <c r="BG364" s="145">
        <f>IF(N364="zákl. přenesená",J364,0)</f>
        <v>0</v>
      </c>
      <c r="BH364" s="145">
        <f>IF(N364="sníž. přenesená",J364,0)</f>
        <v>0</v>
      </c>
      <c r="BI364" s="145">
        <f>IF(N364="nulová",J364,0)</f>
        <v>0</v>
      </c>
      <c r="BJ364" s="18" t="s">
        <v>23</v>
      </c>
      <c r="BK364" s="145">
        <f>ROUND(I364*H364,2)</f>
        <v>0</v>
      </c>
      <c r="BL364" s="18" t="s">
        <v>155</v>
      </c>
      <c r="BM364" s="144" t="s">
        <v>385</v>
      </c>
    </row>
    <row r="365" spans="2:65" s="1" customFormat="1" ht="11.25">
      <c r="B365" s="34"/>
      <c r="D365" s="146" t="s">
        <v>157</v>
      </c>
      <c r="F365" s="147" t="s">
        <v>386</v>
      </c>
      <c r="I365" s="148"/>
      <c r="L365" s="34"/>
      <c r="M365" s="149"/>
      <c r="T365" s="55"/>
      <c r="AT365" s="18" t="s">
        <v>157</v>
      </c>
      <c r="AU365" s="18" t="s">
        <v>90</v>
      </c>
    </row>
    <row r="366" spans="2:65" s="12" customFormat="1" ht="11.25">
      <c r="B366" s="150"/>
      <c r="D366" s="151" t="s">
        <v>159</v>
      </c>
      <c r="E366" s="152" t="s">
        <v>36</v>
      </c>
      <c r="F366" s="153" t="s">
        <v>891</v>
      </c>
      <c r="H366" s="152" t="s">
        <v>36</v>
      </c>
      <c r="I366" s="154"/>
      <c r="L366" s="150"/>
      <c r="M366" s="155"/>
      <c r="T366" s="156"/>
      <c r="AT366" s="152" t="s">
        <v>159</v>
      </c>
      <c r="AU366" s="152" t="s">
        <v>90</v>
      </c>
      <c r="AV366" s="12" t="s">
        <v>23</v>
      </c>
      <c r="AW366" s="12" t="s">
        <v>43</v>
      </c>
      <c r="AX366" s="12" t="s">
        <v>82</v>
      </c>
      <c r="AY366" s="152" t="s">
        <v>148</v>
      </c>
    </row>
    <row r="367" spans="2:65" s="12" customFormat="1" ht="11.25">
      <c r="B367" s="150"/>
      <c r="D367" s="151" t="s">
        <v>159</v>
      </c>
      <c r="E367" s="152" t="s">
        <v>36</v>
      </c>
      <c r="F367" s="153" t="s">
        <v>681</v>
      </c>
      <c r="H367" s="152" t="s">
        <v>36</v>
      </c>
      <c r="I367" s="154"/>
      <c r="L367" s="150"/>
      <c r="M367" s="155"/>
      <c r="T367" s="156"/>
      <c r="AT367" s="152" t="s">
        <v>159</v>
      </c>
      <c r="AU367" s="152" t="s">
        <v>90</v>
      </c>
      <c r="AV367" s="12" t="s">
        <v>23</v>
      </c>
      <c r="AW367" s="12" t="s">
        <v>43</v>
      </c>
      <c r="AX367" s="12" t="s">
        <v>82</v>
      </c>
      <c r="AY367" s="152" t="s">
        <v>148</v>
      </c>
    </row>
    <row r="368" spans="2:65" s="13" customFormat="1" ht="11.25">
      <c r="B368" s="157"/>
      <c r="D368" s="151" t="s">
        <v>159</v>
      </c>
      <c r="E368" s="158" t="s">
        <v>36</v>
      </c>
      <c r="F368" s="159" t="s">
        <v>844</v>
      </c>
      <c r="H368" s="160">
        <v>77.953000000000003</v>
      </c>
      <c r="I368" s="161"/>
      <c r="L368" s="157"/>
      <c r="M368" s="162"/>
      <c r="T368" s="163"/>
      <c r="AT368" s="158" t="s">
        <v>159</v>
      </c>
      <c r="AU368" s="158" t="s">
        <v>90</v>
      </c>
      <c r="AV368" s="13" t="s">
        <v>90</v>
      </c>
      <c r="AW368" s="13" t="s">
        <v>43</v>
      </c>
      <c r="AX368" s="13" t="s">
        <v>23</v>
      </c>
      <c r="AY368" s="158" t="s">
        <v>148</v>
      </c>
    </row>
    <row r="369" spans="2:65" s="1" customFormat="1" ht="24.2" customHeight="1">
      <c r="B369" s="34"/>
      <c r="C369" s="133" t="s">
        <v>403</v>
      </c>
      <c r="D369" s="133" t="s">
        <v>150</v>
      </c>
      <c r="E369" s="134" t="s">
        <v>411</v>
      </c>
      <c r="F369" s="135" t="s">
        <v>734</v>
      </c>
      <c r="G369" s="136" t="s">
        <v>170</v>
      </c>
      <c r="H369" s="137">
        <v>1.7689999999999999</v>
      </c>
      <c r="I369" s="138"/>
      <c r="J369" s="139">
        <f>ROUND(I369*H369,2)</f>
        <v>0</v>
      </c>
      <c r="K369" s="135" t="s">
        <v>36</v>
      </c>
      <c r="L369" s="34"/>
      <c r="M369" s="140" t="s">
        <v>36</v>
      </c>
      <c r="N369" s="141" t="s">
        <v>53</v>
      </c>
      <c r="P369" s="142">
        <f>O369*H369</f>
        <v>0</v>
      </c>
      <c r="Q369" s="142">
        <v>0.50375000000000003</v>
      </c>
      <c r="R369" s="142">
        <f>Q369*H369</f>
        <v>0.89113375000000006</v>
      </c>
      <c r="S369" s="142">
        <v>1.95</v>
      </c>
      <c r="T369" s="143">
        <f>S369*H369</f>
        <v>3.4495499999999999</v>
      </c>
      <c r="AR369" s="144" t="s">
        <v>155</v>
      </c>
      <c r="AT369" s="144" t="s">
        <v>150</v>
      </c>
      <c r="AU369" s="144" t="s">
        <v>90</v>
      </c>
      <c r="AY369" s="18" t="s">
        <v>148</v>
      </c>
      <c r="BE369" s="145">
        <f>IF(N369="základní",J369,0)</f>
        <v>0</v>
      </c>
      <c r="BF369" s="145">
        <f>IF(N369="snížená",J369,0)</f>
        <v>0</v>
      </c>
      <c r="BG369" s="145">
        <f>IF(N369="zákl. přenesená",J369,0)</f>
        <v>0</v>
      </c>
      <c r="BH369" s="145">
        <f>IF(N369="sníž. přenesená",J369,0)</f>
        <v>0</v>
      </c>
      <c r="BI369" s="145">
        <f>IF(N369="nulová",J369,0)</f>
        <v>0</v>
      </c>
      <c r="BJ369" s="18" t="s">
        <v>23</v>
      </c>
      <c r="BK369" s="145">
        <f>ROUND(I369*H369,2)</f>
        <v>0</v>
      </c>
      <c r="BL369" s="18" t="s">
        <v>155</v>
      </c>
      <c r="BM369" s="144" t="s">
        <v>413</v>
      </c>
    </row>
    <row r="370" spans="2:65" s="12" customFormat="1" ht="11.25">
      <c r="B370" s="150"/>
      <c r="D370" s="151" t="s">
        <v>159</v>
      </c>
      <c r="E370" s="152" t="s">
        <v>36</v>
      </c>
      <c r="F370" s="153" t="s">
        <v>892</v>
      </c>
      <c r="H370" s="152" t="s">
        <v>36</v>
      </c>
      <c r="I370" s="154"/>
      <c r="L370" s="150"/>
      <c r="M370" s="155"/>
      <c r="T370" s="156"/>
      <c r="AT370" s="152" t="s">
        <v>159</v>
      </c>
      <c r="AU370" s="152" t="s">
        <v>90</v>
      </c>
      <c r="AV370" s="12" t="s">
        <v>23</v>
      </c>
      <c r="AW370" s="12" t="s">
        <v>43</v>
      </c>
      <c r="AX370" s="12" t="s">
        <v>82</v>
      </c>
      <c r="AY370" s="152" t="s">
        <v>148</v>
      </c>
    </row>
    <row r="371" spans="2:65" s="12" customFormat="1" ht="11.25">
      <c r="B371" s="150"/>
      <c r="D371" s="151" t="s">
        <v>159</v>
      </c>
      <c r="E371" s="152" t="s">
        <v>36</v>
      </c>
      <c r="F371" s="153" t="s">
        <v>256</v>
      </c>
      <c r="H371" s="152" t="s">
        <v>36</v>
      </c>
      <c r="I371" s="154"/>
      <c r="L371" s="150"/>
      <c r="M371" s="155"/>
      <c r="T371" s="156"/>
      <c r="AT371" s="152" t="s">
        <v>159</v>
      </c>
      <c r="AU371" s="152" t="s">
        <v>90</v>
      </c>
      <c r="AV371" s="12" t="s">
        <v>23</v>
      </c>
      <c r="AW371" s="12" t="s">
        <v>43</v>
      </c>
      <c r="AX371" s="12" t="s">
        <v>82</v>
      </c>
      <c r="AY371" s="152" t="s">
        <v>148</v>
      </c>
    </row>
    <row r="372" spans="2:65" s="13" customFormat="1" ht="11.25">
      <c r="B372" s="157"/>
      <c r="D372" s="151" t="s">
        <v>159</v>
      </c>
      <c r="E372" s="158" t="s">
        <v>36</v>
      </c>
      <c r="F372" s="159" t="s">
        <v>893</v>
      </c>
      <c r="H372" s="160">
        <v>1.7689999999999999</v>
      </c>
      <c r="I372" s="161"/>
      <c r="L372" s="157"/>
      <c r="M372" s="162"/>
      <c r="T372" s="163"/>
      <c r="AT372" s="158" t="s">
        <v>159</v>
      </c>
      <c r="AU372" s="158" t="s">
        <v>90</v>
      </c>
      <c r="AV372" s="13" t="s">
        <v>90</v>
      </c>
      <c r="AW372" s="13" t="s">
        <v>43</v>
      </c>
      <c r="AX372" s="13" t="s">
        <v>82</v>
      </c>
      <c r="AY372" s="158" t="s">
        <v>148</v>
      </c>
    </row>
    <row r="373" spans="2:65" s="14" customFormat="1" ht="11.25">
      <c r="B373" s="164"/>
      <c r="D373" s="151" t="s">
        <v>159</v>
      </c>
      <c r="E373" s="165" t="s">
        <v>36</v>
      </c>
      <c r="F373" s="166" t="s">
        <v>167</v>
      </c>
      <c r="H373" s="167">
        <v>1.7689999999999999</v>
      </c>
      <c r="I373" s="168"/>
      <c r="L373" s="164"/>
      <c r="M373" s="169"/>
      <c r="T373" s="170"/>
      <c r="AT373" s="165" t="s">
        <v>159</v>
      </c>
      <c r="AU373" s="165" t="s">
        <v>90</v>
      </c>
      <c r="AV373" s="14" t="s">
        <v>155</v>
      </c>
      <c r="AW373" s="14" t="s">
        <v>43</v>
      </c>
      <c r="AX373" s="14" t="s">
        <v>23</v>
      </c>
      <c r="AY373" s="165" t="s">
        <v>148</v>
      </c>
    </row>
    <row r="374" spans="2:65" s="1" customFormat="1" ht="24.2" customHeight="1">
      <c r="B374" s="34"/>
      <c r="C374" s="133" t="s">
        <v>410</v>
      </c>
      <c r="D374" s="133" t="s">
        <v>150</v>
      </c>
      <c r="E374" s="134" t="s">
        <v>738</v>
      </c>
      <c r="F374" s="135" t="s">
        <v>739</v>
      </c>
      <c r="G374" s="136" t="s">
        <v>170</v>
      </c>
      <c r="H374" s="137">
        <v>6.5970000000000004</v>
      </c>
      <c r="I374" s="138"/>
      <c r="J374" s="139">
        <f>ROUND(I374*H374,2)</f>
        <v>0</v>
      </c>
      <c r="K374" s="135" t="s">
        <v>36</v>
      </c>
      <c r="L374" s="34"/>
      <c r="M374" s="140" t="s">
        <v>36</v>
      </c>
      <c r="N374" s="141" t="s">
        <v>53</v>
      </c>
      <c r="P374" s="142">
        <f>O374*H374</f>
        <v>0</v>
      </c>
      <c r="Q374" s="142">
        <v>0.50375000000000003</v>
      </c>
      <c r="R374" s="142">
        <f>Q374*H374</f>
        <v>3.3232387500000002</v>
      </c>
      <c r="S374" s="142">
        <v>1.95</v>
      </c>
      <c r="T374" s="143">
        <f>S374*H374</f>
        <v>12.86415</v>
      </c>
      <c r="AR374" s="144" t="s">
        <v>155</v>
      </c>
      <c r="AT374" s="144" t="s">
        <v>150</v>
      </c>
      <c r="AU374" s="144" t="s">
        <v>90</v>
      </c>
      <c r="AY374" s="18" t="s">
        <v>148</v>
      </c>
      <c r="BE374" s="145">
        <f>IF(N374="základní",J374,0)</f>
        <v>0</v>
      </c>
      <c r="BF374" s="145">
        <f>IF(N374="snížená",J374,0)</f>
        <v>0</v>
      </c>
      <c r="BG374" s="145">
        <f>IF(N374="zákl. přenesená",J374,0)</f>
        <v>0</v>
      </c>
      <c r="BH374" s="145">
        <f>IF(N374="sníž. přenesená",J374,0)</f>
        <v>0</v>
      </c>
      <c r="BI374" s="145">
        <f>IF(N374="nulová",J374,0)</f>
        <v>0</v>
      </c>
      <c r="BJ374" s="18" t="s">
        <v>23</v>
      </c>
      <c r="BK374" s="145">
        <f>ROUND(I374*H374,2)</f>
        <v>0</v>
      </c>
      <c r="BL374" s="18" t="s">
        <v>155</v>
      </c>
      <c r="BM374" s="144" t="s">
        <v>740</v>
      </c>
    </row>
    <row r="375" spans="2:65" s="12" customFormat="1" ht="11.25">
      <c r="B375" s="150"/>
      <c r="D375" s="151" t="s">
        <v>159</v>
      </c>
      <c r="E375" s="152" t="s">
        <v>36</v>
      </c>
      <c r="F375" s="153" t="s">
        <v>894</v>
      </c>
      <c r="H375" s="152" t="s">
        <v>36</v>
      </c>
      <c r="I375" s="154"/>
      <c r="L375" s="150"/>
      <c r="M375" s="155"/>
      <c r="T375" s="156"/>
      <c r="AT375" s="152" t="s">
        <v>159</v>
      </c>
      <c r="AU375" s="152" t="s">
        <v>90</v>
      </c>
      <c r="AV375" s="12" t="s">
        <v>23</v>
      </c>
      <c r="AW375" s="12" t="s">
        <v>43</v>
      </c>
      <c r="AX375" s="12" t="s">
        <v>82</v>
      </c>
      <c r="AY375" s="152" t="s">
        <v>148</v>
      </c>
    </row>
    <row r="376" spans="2:65" s="12" customFormat="1" ht="11.25">
      <c r="B376" s="150"/>
      <c r="D376" s="151" t="s">
        <v>159</v>
      </c>
      <c r="E376" s="152" t="s">
        <v>36</v>
      </c>
      <c r="F376" s="153" t="s">
        <v>294</v>
      </c>
      <c r="H376" s="152" t="s">
        <v>36</v>
      </c>
      <c r="I376" s="154"/>
      <c r="L376" s="150"/>
      <c r="M376" s="155"/>
      <c r="T376" s="156"/>
      <c r="AT376" s="152" t="s">
        <v>159</v>
      </c>
      <c r="AU376" s="152" t="s">
        <v>90</v>
      </c>
      <c r="AV376" s="12" t="s">
        <v>23</v>
      </c>
      <c r="AW376" s="12" t="s">
        <v>43</v>
      </c>
      <c r="AX376" s="12" t="s">
        <v>82</v>
      </c>
      <c r="AY376" s="152" t="s">
        <v>148</v>
      </c>
    </row>
    <row r="377" spans="2:65" s="13" customFormat="1" ht="22.5">
      <c r="B377" s="157"/>
      <c r="D377" s="151" t="s">
        <v>159</v>
      </c>
      <c r="E377" s="158" t="s">
        <v>36</v>
      </c>
      <c r="F377" s="159" t="s">
        <v>895</v>
      </c>
      <c r="H377" s="160">
        <v>3.7639999999999998</v>
      </c>
      <c r="I377" s="161"/>
      <c r="L377" s="157"/>
      <c r="M377" s="162"/>
      <c r="T377" s="163"/>
      <c r="AT377" s="158" t="s">
        <v>159</v>
      </c>
      <c r="AU377" s="158" t="s">
        <v>90</v>
      </c>
      <c r="AV377" s="13" t="s">
        <v>90</v>
      </c>
      <c r="AW377" s="13" t="s">
        <v>43</v>
      </c>
      <c r="AX377" s="13" t="s">
        <v>82</v>
      </c>
      <c r="AY377" s="158" t="s">
        <v>148</v>
      </c>
    </row>
    <row r="378" spans="2:65" s="13" customFormat="1" ht="11.25">
      <c r="B378" s="157"/>
      <c r="D378" s="151" t="s">
        <v>159</v>
      </c>
      <c r="E378" s="158" t="s">
        <v>36</v>
      </c>
      <c r="F378" s="159" t="s">
        <v>896</v>
      </c>
      <c r="H378" s="160">
        <v>1.6990000000000001</v>
      </c>
      <c r="I378" s="161"/>
      <c r="L378" s="157"/>
      <c r="M378" s="162"/>
      <c r="T378" s="163"/>
      <c r="AT378" s="158" t="s">
        <v>159</v>
      </c>
      <c r="AU378" s="158" t="s">
        <v>90</v>
      </c>
      <c r="AV378" s="13" t="s">
        <v>90</v>
      </c>
      <c r="AW378" s="13" t="s">
        <v>43</v>
      </c>
      <c r="AX378" s="13" t="s">
        <v>82</v>
      </c>
      <c r="AY378" s="158" t="s">
        <v>148</v>
      </c>
    </row>
    <row r="379" spans="2:65" s="12" customFormat="1" ht="11.25">
      <c r="B379" s="150"/>
      <c r="D379" s="151" t="s">
        <v>159</v>
      </c>
      <c r="E379" s="152" t="s">
        <v>36</v>
      </c>
      <c r="F379" s="153" t="s">
        <v>256</v>
      </c>
      <c r="H379" s="152" t="s">
        <v>36</v>
      </c>
      <c r="I379" s="154"/>
      <c r="L379" s="150"/>
      <c r="M379" s="155"/>
      <c r="T379" s="156"/>
      <c r="AT379" s="152" t="s">
        <v>159</v>
      </c>
      <c r="AU379" s="152" t="s">
        <v>90</v>
      </c>
      <c r="AV379" s="12" t="s">
        <v>23</v>
      </c>
      <c r="AW379" s="12" t="s">
        <v>43</v>
      </c>
      <c r="AX379" s="12" t="s">
        <v>82</v>
      </c>
      <c r="AY379" s="152" t="s">
        <v>148</v>
      </c>
    </row>
    <row r="380" spans="2:65" s="13" customFormat="1" ht="11.25">
      <c r="B380" s="157"/>
      <c r="D380" s="151" t="s">
        <v>159</v>
      </c>
      <c r="E380" s="158" t="s">
        <v>36</v>
      </c>
      <c r="F380" s="159" t="s">
        <v>897</v>
      </c>
      <c r="H380" s="160">
        <v>1.1339999999999999</v>
      </c>
      <c r="I380" s="161"/>
      <c r="L380" s="157"/>
      <c r="M380" s="162"/>
      <c r="T380" s="163"/>
      <c r="AT380" s="158" t="s">
        <v>159</v>
      </c>
      <c r="AU380" s="158" t="s">
        <v>90</v>
      </c>
      <c r="AV380" s="13" t="s">
        <v>90</v>
      </c>
      <c r="AW380" s="13" t="s">
        <v>43</v>
      </c>
      <c r="AX380" s="13" t="s">
        <v>82</v>
      </c>
      <c r="AY380" s="158" t="s">
        <v>148</v>
      </c>
    </row>
    <row r="381" spans="2:65" s="14" customFormat="1" ht="11.25">
      <c r="B381" s="164"/>
      <c r="D381" s="151" t="s">
        <v>159</v>
      </c>
      <c r="E381" s="165" t="s">
        <v>36</v>
      </c>
      <c r="F381" s="166" t="s">
        <v>167</v>
      </c>
      <c r="H381" s="167">
        <v>6.5970000000000004</v>
      </c>
      <c r="I381" s="168"/>
      <c r="L381" s="164"/>
      <c r="M381" s="169"/>
      <c r="T381" s="170"/>
      <c r="AT381" s="165" t="s">
        <v>159</v>
      </c>
      <c r="AU381" s="165" t="s">
        <v>90</v>
      </c>
      <c r="AV381" s="14" t="s">
        <v>155</v>
      </c>
      <c r="AW381" s="14" t="s">
        <v>43</v>
      </c>
      <c r="AX381" s="14" t="s">
        <v>23</v>
      </c>
      <c r="AY381" s="165" t="s">
        <v>148</v>
      </c>
    </row>
    <row r="382" spans="2:65" s="1" customFormat="1" ht="16.5" customHeight="1">
      <c r="B382" s="34"/>
      <c r="C382" s="171" t="s">
        <v>416</v>
      </c>
      <c r="D382" s="171" t="s">
        <v>238</v>
      </c>
      <c r="E382" s="172" t="s">
        <v>417</v>
      </c>
      <c r="F382" s="173" t="s">
        <v>418</v>
      </c>
      <c r="G382" s="174" t="s">
        <v>367</v>
      </c>
      <c r="H382" s="175">
        <v>2499.8110000000001</v>
      </c>
      <c r="I382" s="176"/>
      <c r="J382" s="177">
        <f>ROUND(I382*H382,2)</f>
        <v>0</v>
      </c>
      <c r="K382" s="173" t="s">
        <v>154</v>
      </c>
      <c r="L382" s="178"/>
      <c r="M382" s="179" t="s">
        <v>36</v>
      </c>
      <c r="N382" s="180" t="s">
        <v>53</v>
      </c>
      <c r="P382" s="142">
        <f>O382*H382</f>
        <v>0</v>
      </c>
      <c r="Q382" s="142">
        <v>4.1000000000000003E-3</v>
      </c>
      <c r="R382" s="142">
        <f>Q382*H382</f>
        <v>10.249225100000002</v>
      </c>
      <c r="S382" s="142">
        <v>0</v>
      </c>
      <c r="T382" s="143">
        <f>S382*H382</f>
        <v>0</v>
      </c>
      <c r="AR382" s="144" t="s">
        <v>210</v>
      </c>
      <c r="AT382" s="144" t="s">
        <v>238</v>
      </c>
      <c r="AU382" s="144" t="s">
        <v>90</v>
      </c>
      <c r="AY382" s="18" t="s">
        <v>148</v>
      </c>
      <c r="BE382" s="145">
        <f>IF(N382="základní",J382,0)</f>
        <v>0</v>
      </c>
      <c r="BF382" s="145">
        <f>IF(N382="snížená",J382,0)</f>
        <v>0</v>
      </c>
      <c r="BG382" s="145">
        <f>IF(N382="zákl. přenesená",J382,0)</f>
        <v>0</v>
      </c>
      <c r="BH382" s="145">
        <f>IF(N382="sníž. přenesená",J382,0)</f>
        <v>0</v>
      </c>
      <c r="BI382" s="145">
        <f>IF(N382="nulová",J382,0)</f>
        <v>0</v>
      </c>
      <c r="BJ382" s="18" t="s">
        <v>23</v>
      </c>
      <c r="BK382" s="145">
        <f>ROUND(I382*H382,2)</f>
        <v>0</v>
      </c>
      <c r="BL382" s="18" t="s">
        <v>155</v>
      </c>
      <c r="BM382" s="144" t="s">
        <v>898</v>
      </c>
    </row>
    <row r="383" spans="2:65" s="12" customFormat="1" ht="11.25">
      <c r="B383" s="150"/>
      <c r="D383" s="151" t="s">
        <v>159</v>
      </c>
      <c r="E383" s="152" t="s">
        <v>36</v>
      </c>
      <c r="F383" s="153" t="s">
        <v>744</v>
      </c>
      <c r="H383" s="152" t="s">
        <v>36</v>
      </c>
      <c r="I383" s="154"/>
      <c r="L383" s="150"/>
      <c r="M383" s="155"/>
      <c r="T383" s="156"/>
      <c r="AT383" s="152" t="s">
        <v>159</v>
      </c>
      <c r="AU383" s="152" t="s">
        <v>90</v>
      </c>
      <c r="AV383" s="12" t="s">
        <v>23</v>
      </c>
      <c r="AW383" s="12" t="s">
        <v>43</v>
      </c>
      <c r="AX383" s="12" t="s">
        <v>82</v>
      </c>
      <c r="AY383" s="152" t="s">
        <v>148</v>
      </c>
    </row>
    <row r="384" spans="2:65" s="13" customFormat="1" ht="11.25">
      <c r="B384" s="157"/>
      <c r="D384" s="151" t="s">
        <v>159</v>
      </c>
      <c r="E384" s="158" t="s">
        <v>36</v>
      </c>
      <c r="F384" s="159" t="s">
        <v>899</v>
      </c>
      <c r="H384" s="160">
        <v>2499.8110000000001</v>
      </c>
      <c r="I384" s="161"/>
      <c r="L384" s="157"/>
      <c r="M384" s="162"/>
      <c r="T384" s="163"/>
      <c r="AT384" s="158" t="s">
        <v>159</v>
      </c>
      <c r="AU384" s="158" t="s">
        <v>90</v>
      </c>
      <c r="AV384" s="13" t="s">
        <v>90</v>
      </c>
      <c r="AW384" s="13" t="s">
        <v>43</v>
      </c>
      <c r="AX384" s="13" t="s">
        <v>23</v>
      </c>
      <c r="AY384" s="158" t="s">
        <v>148</v>
      </c>
    </row>
    <row r="385" spans="2:65" s="1" customFormat="1" ht="24.2" customHeight="1">
      <c r="B385" s="34"/>
      <c r="C385" s="133" t="s">
        <v>421</v>
      </c>
      <c r="D385" s="133" t="s">
        <v>150</v>
      </c>
      <c r="E385" s="134" t="s">
        <v>390</v>
      </c>
      <c r="F385" s="135" t="s">
        <v>391</v>
      </c>
      <c r="G385" s="136" t="s">
        <v>153</v>
      </c>
      <c r="H385" s="137">
        <v>86.546999999999997</v>
      </c>
      <c r="I385" s="138"/>
      <c r="J385" s="139">
        <f>ROUND(I385*H385,2)</f>
        <v>0</v>
      </c>
      <c r="K385" s="135" t="s">
        <v>154</v>
      </c>
      <c r="L385" s="34"/>
      <c r="M385" s="140" t="s">
        <v>36</v>
      </c>
      <c r="N385" s="141" t="s">
        <v>53</v>
      </c>
      <c r="P385" s="142">
        <f>O385*H385</f>
        <v>0</v>
      </c>
      <c r="Q385" s="142">
        <v>0</v>
      </c>
      <c r="R385" s="142">
        <f>Q385*H385</f>
        <v>0</v>
      </c>
      <c r="S385" s="142">
        <v>3.7499999999999999E-2</v>
      </c>
      <c r="T385" s="143">
        <f>S385*H385</f>
        <v>3.2455124999999998</v>
      </c>
      <c r="AR385" s="144" t="s">
        <v>155</v>
      </c>
      <c r="AT385" s="144" t="s">
        <v>150</v>
      </c>
      <c r="AU385" s="144" t="s">
        <v>90</v>
      </c>
      <c r="AY385" s="18" t="s">
        <v>148</v>
      </c>
      <c r="BE385" s="145">
        <f>IF(N385="základní",J385,0)</f>
        <v>0</v>
      </c>
      <c r="BF385" s="145">
        <f>IF(N385="snížená",J385,0)</f>
        <v>0</v>
      </c>
      <c r="BG385" s="145">
        <f>IF(N385="zákl. přenesená",J385,0)</f>
        <v>0</v>
      </c>
      <c r="BH385" s="145">
        <f>IF(N385="sníž. přenesená",J385,0)</f>
        <v>0</v>
      </c>
      <c r="BI385" s="145">
        <f>IF(N385="nulová",J385,0)</f>
        <v>0</v>
      </c>
      <c r="BJ385" s="18" t="s">
        <v>23</v>
      </c>
      <c r="BK385" s="145">
        <f>ROUND(I385*H385,2)</f>
        <v>0</v>
      </c>
      <c r="BL385" s="18" t="s">
        <v>155</v>
      </c>
      <c r="BM385" s="144" t="s">
        <v>900</v>
      </c>
    </row>
    <row r="386" spans="2:65" s="1" customFormat="1" ht="11.25">
      <c r="B386" s="34"/>
      <c r="D386" s="146" t="s">
        <v>157</v>
      </c>
      <c r="F386" s="147" t="s">
        <v>393</v>
      </c>
      <c r="I386" s="148"/>
      <c r="L386" s="34"/>
      <c r="M386" s="149"/>
      <c r="T386" s="55"/>
      <c r="AT386" s="18" t="s">
        <v>157</v>
      </c>
      <c r="AU386" s="18" t="s">
        <v>90</v>
      </c>
    </row>
    <row r="387" spans="2:65" s="12" customFormat="1" ht="11.25">
      <c r="B387" s="150"/>
      <c r="D387" s="151" t="s">
        <v>159</v>
      </c>
      <c r="E387" s="152" t="s">
        <v>36</v>
      </c>
      <c r="F387" s="153" t="s">
        <v>853</v>
      </c>
      <c r="H387" s="152" t="s">
        <v>36</v>
      </c>
      <c r="I387" s="154"/>
      <c r="L387" s="150"/>
      <c r="M387" s="155"/>
      <c r="T387" s="156"/>
      <c r="AT387" s="152" t="s">
        <v>159</v>
      </c>
      <c r="AU387" s="152" t="s">
        <v>90</v>
      </c>
      <c r="AV387" s="12" t="s">
        <v>23</v>
      </c>
      <c r="AW387" s="12" t="s">
        <v>43</v>
      </c>
      <c r="AX387" s="12" t="s">
        <v>82</v>
      </c>
      <c r="AY387" s="152" t="s">
        <v>148</v>
      </c>
    </row>
    <row r="388" spans="2:65" s="12" customFormat="1" ht="11.25">
      <c r="B388" s="150"/>
      <c r="D388" s="151" t="s">
        <v>159</v>
      </c>
      <c r="E388" s="152" t="s">
        <v>36</v>
      </c>
      <c r="F388" s="153" t="s">
        <v>161</v>
      </c>
      <c r="H388" s="152" t="s">
        <v>36</v>
      </c>
      <c r="I388" s="154"/>
      <c r="L388" s="150"/>
      <c r="M388" s="155"/>
      <c r="T388" s="156"/>
      <c r="AT388" s="152" t="s">
        <v>159</v>
      </c>
      <c r="AU388" s="152" t="s">
        <v>90</v>
      </c>
      <c r="AV388" s="12" t="s">
        <v>23</v>
      </c>
      <c r="AW388" s="12" t="s">
        <v>43</v>
      </c>
      <c r="AX388" s="12" t="s">
        <v>82</v>
      </c>
      <c r="AY388" s="152" t="s">
        <v>148</v>
      </c>
    </row>
    <row r="389" spans="2:65" s="13" customFormat="1" ht="22.5">
      <c r="B389" s="157"/>
      <c r="D389" s="151" t="s">
        <v>159</v>
      </c>
      <c r="E389" s="158" t="s">
        <v>36</v>
      </c>
      <c r="F389" s="159" t="s">
        <v>901</v>
      </c>
      <c r="H389" s="160">
        <v>52.14</v>
      </c>
      <c r="I389" s="161"/>
      <c r="L389" s="157"/>
      <c r="M389" s="162"/>
      <c r="T389" s="163"/>
      <c r="AT389" s="158" t="s">
        <v>159</v>
      </c>
      <c r="AU389" s="158" t="s">
        <v>90</v>
      </c>
      <c r="AV389" s="13" t="s">
        <v>90</v>
      </c>
      <c r="AW389" s="13" t="s">
        <v>43</v>
      </c>
      <c r="AX389" s="13" t="s">
        <v>82</v>
      </c>
      <c r="AY389" s="158" t="s">
        <v>148</v>
      </c>
    </row>
    <row r="390" spans="2:65" s="13" customFormat="1" ht="22.5">
      <c r="B390" s="157"/>
      <c r="D390" s="151" t="s">
        <v>159</v>
      </c>
      <c r="E390" s="158" t="s">
        <v>36</v>
      </c>
      <c r="F390" s="159" t="s">
        <v>902</v>
      </c>
      <c r="H390" s="160">
        <v>30.015000000000001</v>
      </c>
      <c r="I390" s="161"/>
      <c r="L390" s="157"/>
      <c r="M390" s="162"/>
      <c r="T390" s="163"/>
      <c r="AT390" s="158" t="s">
        <v>159</v>
      </c>
      <c r="AU390" s="158" t="s">
        <v>90</v>
      </c>
      <c r="AV390" s="13" t="s">
        <v>90</v>
      </c>
      <c r="AW390" s="13" t="s">
        <v>43</v>
      </c>
      <c r="AX390" s="13" t="s">
        <v>82</v>
      </c>
      <c r="AY390" s="158" t="s">
        <v>148</v>
      </c>
    </row>
    <row r="391" spans="2:65" s="13" customFormat="1" ht="11.25">
      <c r="B391" s="157"/>
      <c r="D391" s="151" t="s">
        <v>159</v>
      </c>
      <c r="E391" s="158" t="s">
        <v>36</v>
      </c>
      <c r="F391" s="159" t="s">
        <v>903</v>
      </c>
      <c r="H391" s="160">
        <v>4.3920000000000003</v>
      </c>
      <c r="I391" s="161"/>
      <c r="L391" s="157"/>
      <c r="M391" s="162"/>
      <c r="T391" s="163"/>
      <c r="AT391" s="158" t="s">
        <v>159</v>
      </c>
      <c r="AU391" s="158" t="s">
        <v>90</v>
      </c>
      <c r="AV391" s="13" t="s">
        <v>90</v>
      </c>
      <c r="AW391" s="13" t="s">
        <v>43</v>
      </c>
      <c r="AX391" s="13" t="s">
        <v>82</v>
      </c>
      <c r="AY391" s="158" t="s">
        <v>148</v>
      </c>
    </row>
    <row r="392" spans="2:65" s="14" customFormat="1" ht="11.25">
      <c r="B392" s="164"/>
      <c r="D392" s="151" t="s">
        <v>159</v>
      </c>
      <c r="E392" s="165" t="s">
        <v>36</v>
      </c>
      <c r="F392" s="166" t="s">
        <v>167</v>
      </c>
      <c r="H392" s="167">
        <v>86.546999999999997</v>
      </c>
      <c r="I392" s="168"/>
      <c r="L392" s="164"/>
      <c r="M392" s="169"/>
      <c r="T392" s="170"/>
      <c r="AT392" s="165" t="s">
        <v>159</v>
      </c>
      <c r="AU392" s="165" t="s">
        <v>90</v>
      </c>
      <c r="AV392" s="14" t="s">
        <v>155</v>
      </c>
      <c r="AW392" s="14" t="s">
        <v>43</v>
      </c>
      <c r="AX392" s="14" t="s">
        <v>23</v>
      </c>
      <c r="AY392" s="165" t="s">
        <v>148</v>
      </c>
    </row>
    <row r="393" spans="2:65" s="1" customFormat="1" ht="21.75" customHeight="1">
      <c r="B393" s="34"/>
      <c r="C393" s="133" t="s">
        <v>427</v>
      </c>
      <c r="D393" s="133" t="s">
        <v>150</v>
      </c>
      <c r="E393" s="134" t="s">
        <v>397</v>
      </c>
      <c r="F393" s="135" t="s">
        <v>398</v>
      </c>
      <c r="G393" s="136" t="s">
        <v>153</v>
      </c>
      <c r="H393" s="137">
        <v>86.546999999999997</v>
      </c>
      <c r="I393" s="138"/>
      <c r="J393" s="139">
        <f>ROUND(I393*H393,2)</f>
        <v>0</v>
      </c>
      <c r="K393" s="135" t="s">
        <v>154</v>
      </c>
      <c r="L393" s="34"/>
      <c r="M393" s="140" t="s">
        <v>36</v>
      </c>
      <c r="N393" s="141" t="s">
        <v>53</v>
      </c>
      <c r="P393" s="142">
        <f>O393*H393</f>
        <v>0</v>
      </c>
      <c r="Q393" s="142">
        <v>3.7199999999999997E-2</v>
      </c>
      <c r="R393" s="142">
        <f>Q393*H393</f>
        <v>3.2195483999999994</v>
      </c>
      <c r="S393" s="142">
        <v>0</v>
      </c>
      <c r="T393" s="143">
        <f>S393*H393</f>
        <v>0</v>
      </c>
      <c r="AR393" s="144" t="s">
        <v>155</v>
      </c>
      <c r="AT393" s="144" t="s">
        <v>150</v>
      </c>
      <c r="AU393" s="144" t="s">
        <v>90</v>
      </c>
      <c r="AY393" s="18" t="s">
        <v>148</v>
      </c>
      <c r="BE393" s="145">
        <f>IF(N393="základní",J393,0)</f>
        <v>0</v>
      </c>
      <c r="BF393" s="145">
        <f>IF(N393="snížená",J393,0)</f>
        <v>0</v>
      </c>
      <c r="BG393" s="145">
        <f>IF(N393="zákl. přenesená",J393,0)</f>
        <v>0</v>
      </c>
      <c r="BH393" s="145">
        <f>IF(N393="sníž. přenesená",J393,0)</f>
        <v>0</v>
      </c>
      <c r="BI393" s="145">
        <f>IF(N393="nulová",J393,0)</f>
        <v>0</v>
      </c>
      <c r="BJ393" s="18" t="s">
        <v>23</v>
      </c>
      <c r="BK393" s="145">
        <f>ROUND(I393*H393,2)</f>
        <v>0</v>
      </c>
      <c r="BL393" s="18" t="s">
        <v>155</v>
      </c>
      <c r="BM393" s="144" t="s">
        <v>904</v>
      </c>
    </row>
    <row r="394" spans="2:65" s="1" customFormat="1" ht="11.25">
      <c r="B394" s="34"/>
      <c r="D394" s="146" t="s">
        <v>157</v>
      </c>
      <c r="F394" s="147" t="s">
        <v>400</v>
      </c>
      <c r="I394" s="148"/>
      <c r="L394" s="34"/>
      <c r="M394" s="149"/>
      <c r="T394" s="55"/>
      <c r="AT394" s="18" t="s">
        <v>157</v>
      </c>
      <c r="AU394" s="18" t="s">
        <v>90</v>
      </c>
    </row>
    <row r="395" spans="2:65" s="12" customFormat="1" ht="11.25">
      <c r="B395" s="150"/>
      <c r="D395" s="151" t="s">
        <v>159</v>
      </c>
      <c r="E395" s="152" t="s">
        <v>36</v>
      </c>
      <c r="F395" s="153" t="s">
        <v>401</v>
      </c>
      <c r="H395" s="152" t="s">
        <v>36</v>
      </c>
      <c r="I395" s="154"/>
      <c r="L395" s="150"/>
      <c r="M395" s="155"/>
      <c r="T395" s="156"/>
      <c r="AT395" s="152" t="s">
        <v>159</v>
      </c>
      <c r="AU395" s="152" t="s">
        <v>90</v>
      </c>
      <c r="AV395" s="12" t="s">
        <v>23</v>
      </c>
      <c r="AW395" s="12" t="s">
        <v>43</v>
      </c>
      <c r="AX395" s="12" t="s">
        <v>82</v>
      </c>
      <c r="AY395" s="152" t="s">
        <v>148</v>
      </c>
    </row>
    <row r="396" spans="2:65" s="13" customFormat="1" ht="11.25">
      <c r="B396" s="157"/>
      <c r="D396" s="151" t="s">
        <v>159</v>
      </c>
      <c r="E396" s="158" t="s">
        <v>36</v>
      </c>
      <c r="F396" s="159" t="s">
        <v>854</v>
      </c>
      <c r="H396" s="160">
        <v>86.546999999999997</v>
      </c>
      <c r="I396" s="161"/>
      <c r="L396" s="157"/>
      <c r="M396" s="162"/>
      <c r="T396" s="163"/>
      <c r="AT396" s="158" t="s">
        <v>159</v>
      </c>
      <c r="AU396" s="158" t="s">
        <v>90</v>
      </c>
      <c r="AV396" s="13" t="s">
        <v>90</v>
      </c>
      <c r="AW396" s="13" t="s">
        <v>43</v>
      </c>
      <c r="AX396" s="13" t="s">
        <v>23</v>
      </c>
      <c r="AY396" s="158" t="s">
        <v>148</v>
      </c>
    </row>
    <row r="397" spans="2:65" s="1" customFormat="1" ht="16.5" customHeight="1">
      <c r="B397" s="34"/>
      <c r="C397" s="133" t="s">
        <v>434</v>
      </c>
      <c r="D397" s="133" t="s">
        <v>150</v>
      </c>
      <c r="E397" s="134" t="s">
        <v>404</v>
      </c>
      <c r="F397" s="135" t="s">
        <v>591</v>
      </c>
      <c r="G397" s="136" t="s">
        <v>170</v>
      </c>
      <c r="H397" s="137">
        <v>8.09</v>
      </c>
      <c r="I397" s="138"/>
      <c r="J397" s="139">
        <f>ROUND(I397*H397,2)</f>
        <v>0</v>
      </c>
      <c r="K397" s="135" t="s">
        <v>36</v>
      </c>
      <c r="L397" s="34"/>
      <c r="M397" s="140" t="s">
        <v>36</v>
      </c>
      <c r="N397" s="141" t="s">
        <v>53</v>
      </c>
      <c r="P397" s="142">
        <f>O397*H397</f>
        <v>0</v>
      </c>
      <c r="Q397" s="142">
        <v>0.50375000000000003</v>
      </c>
      <c r="R397" s="142">
        <f>Q397*H397</f>
        <v>4.0753374999999998</v>
      </c>
      <c r="S397" s="142">
        <v>1.95</v>
      </c>
      <c r="T397" s="143">
        <f>S397*H397</f>
        <v>15.775499999999999</v>
      </c>
      <c r="AR397" s="144" t="s">
        <v>155</v>
      </c>
      <c r="AT397" s="144" t="s">
        <v>150</v>
      </c>
      <c r="AU397" s="144" t="s">
        <v>90</v>
      </c>
      <c r="AY397" s="18" t="s">
        <v>148</v>
      </c>
      <c r="BE397" s="145">
        <f>IF(N397="základní",J397,0)</f>
        <v>0</v>
      </c>
      <c r="BF397" s="145">
        <f>IF(N397="snížená",J397,0)</f>
        <v>0</v>
      </c>
      <c r="BG397" s="145">
        <f>IF(N397="zákl. přenesená",J397,0)</f>
        <v>0</v>
      </c>
      <c r="BH397" s="145">
        <f>IF(N397="sníž. přenesená",J397,0)</f>
        <v>0</v>
      </c>
      <c r="BI397" s="145">
        <f>IF(N397="nulová",J397,0)</f>
        <v>0</v>
      </c>
      <c r="BJ397" s="18" t="s">
        <v>23</v>
      </c>
      <c r="BK397" s="145">
        <f>ROUND(I397*H397,2)</f>
        <v>0</v>
      </c>
      <c r="BL397" s="18" t="s">
        <v>155</v>
      </c>
      <c r="BM397" s="144" t="s">
        <v>905</v>
      </c>
    </row>
    <row r="398" spans="2:65" s="12" customFormat="1" ht="11.25">
      <c r="B398" s="150"/>
      <c r="D398" s="151" t="s">
        <v>159</v>
      </c>
      <c r="E398" s="152" t="s">
        <v>36</v>
      </c>
      <c r="F398" s="153" t="s">
        <v>906</v>
      </c>
      <c r="H398" s="152" t="s">
        <v>36</v>
      </c>
      <c r="I398" s="154"/>
      <c r="L398" s="150"/>
      <c r="M398" s="155"/>
      <c r="T398" s="156"/>
      <c r="AT398" s="152" t="s">
        <v>159</v>
      </c>
      <c r="AU398" s="152" t="s">
        <v>90</v>
      </c>
      <c r="AV398" s="12" t="s">
        <v>23</v>
      </c>
      <c r="AW398" s="12" t="s">
        <v>43</v>
      </c>
      <c r="AX398" s="12" t="s">
        <v>82</v>
      </c>
      <c r="AY398" s="152" t="s">
        <v>148</v>
      </c>
    </row>
    <row r="399" spans="2:65" s="12" customFormat="1" ht="11.25">
      <c r="B399" s="150"/>
      <c r="D399" s="151" t="s">
        <v>159</v>
      </c>
      <c r="E399" s="152" t="s">
        <v>36</v>
      </c>
      <c r="F399" s="153" t="s">
        <v>407</v>
      </c>
      <c r="H399" s="152" t="s">
        <v>36</v>
      </c>
      <c r="I399" s="154"/>
      <c r="L399" s="150"/>
      <c r="M399" s="155"/>
      <c r="T399" s="156"/>
      <c r="AT399" s="152" t="s">
        <v>159</v>
      </c>
      <c r="AU399" s="152" t="s">
        <v>90</v>
      </c>
      <c r="AV399" s="12" t="s">
        <v>23</v>
      </c>
      <c r="AW399" s="12" t="s">
        <v>43</v>
      </c>
      <c r="AX399" s="12" t="s">
        <v>82</v>
      </c>
      <c r="AY399" s="152" t="s">
        <v>148</v>
      </c>
    </row>
    <row r="400" spans="2:65" s="13" customFormat="1" ht="11.25">
      <c r="B400" s="157"/>
      <c r="D400" s="151" t="s">
        <v>159</v>
      </c>
      <c r="E400" s="158" t="s">
        <v>36</v>
      </c>
      <c r="F400" s="159" t="s">
        <v>907</v>
      </c>
      <c r="H400" s="160">
        <v>5.4569999999999999</v>
      </c>
      <c r="I400" s="161"/>
      <c r="L400" s="157"/>
      <c r="M400" s="162"/>
      <c r="T400" s="163"/>
      <c r="AT400" s="158" t="s">
        <v>159</v>
      </c>
      <c r="AU400" s="158" t="s">
        <v>90</v>
      </c>
      <c r="AV400" s="13" t="s">
        <v>90</v>
      </c>
      <c r="AW400" s="13" t="s">
        <v>43</v>
      </c>
      <c r="AX400" s="13" t="s">
        <v>82</v>
      </c>
      <c r="AY400" s="158" t="s">
        <v>148</v>
      </c>
    </row>
    <row r="401" spans="2:65" s="15" customFormat="1" ht="11.25">
      <c r="B401" s="181"/>
      <c r="D401" s="151" t="s">
        <v>159</v>
      </c>
      <c r="E401" s="182" t="s">
        <v>36</v>
      </c>
      <c r="F401" s="183" t="s">
        <v>318</v>
      </c>
      <c r="H401" s="184">
        <v>5.4569999999999999</v>
      </c>
      <c r="I401" s="185"/>
      <c r="L401" s="181"/>
      <c r="M401" s="186"/>
      <c r="T401" s="187"/>
      <c r="AT401" s="182" t="s">
        <v>159</v>
      </c>
      <c r="AU401" s="182" t="s">
        <v>90</v>
      </c>
      <c r="AV401" s="15" t="s">
        <v>175</v>
      </c>
      <c r="AW401" s="15" t="s">
        <v>43</v>
      </c>
      <c r="AX401" s="15" t="s">
        <v>82</v>
      </c>
      <c r="AY401" s="182" t="s">
        <v>148</v>
      </c>
    </row>
    <row r="402" spans="2:65" s="12" customFormat="1" ht="11.25">
      <c r="B402" s="150"/>
      <c r="D402" s="151" t="s">
        <v>159</v>
      </c>
      <c r="E402" s="152" t="s">
        <v>36</v>
      </c>
      <c r="F402" s="153" t="s">
        <v>709</v>
      </c>
      <c r="H402" s="152" t="s">
        <v>36</v>
      </c>
      <c r="I402" s="154"/>
      <c r="L402" s="150"/>
      <c r="M402" s="155"/>
      <c r="T402" s="156"/>
      <c r="AT402" s="152" t="s">
        <v>159</v>
      </c>
      <c r="AU402" s="152" t="s">
        <v>90</v>
      </c>
      <c r="AV402" s="12" t="s">
        <v>23</v>
      </c>
      <c r="AW402" s="12" t="s">
        <v>43</v>
      </c>
      <c r="AX402" s="12" t="s">
        <v>82</v>
      </c>
      <c r="AY402" s="152" t="s">
        <v>148</v>
      </c>
    </row>
    <row r="403" spans="2:65" s="13" customFormat="1" ht="22.5">
      <c r="B403" s="157"/>
      <c r="D403" s="151" t="s">
        <v>159</v>
      </c>
      <c r="E403" s="158" t="s">
        <v>36</v>
      </c>
      <c r="F403" s="159" t="s">
        <v>908</v>
      </c>
      <c r="H403" s="160">
        <v>1.7809999999999999</v>
      </c>
      <c r="I403" s="161"/>
      <c r="L403" s="157"/>
      <c r="M403" s="162"/>
      <c r="T403" s="163"/>
      <c r="AT403" s="158" t="s">
        <v>159</v>
      </c>
      <c r="AU403" s="158" t="s">
        <v>90</v>
      </c>
      <c r="AV403" s="13" t="s">
        <v>90</v>
      </c>
      <c r="AW403" s="13" t="s">
        <v>43</v>
      </c>
      <c r="AX403" s="13" t="s">
        <v>82</v>
      </c>
      <c r="AY403" s="158" t="s">
        <v>148</v>
      </c>
    </row>
    <row r="404" spans="2:65" s="13" customFormat="1" ht="11.25">
      <c r="B404" s="157"/>
      <c r="D404" s="151" t="s">
        <v>159</v>
      </c>
      <c r="E404" s="158" t="s">
        <v>36</v>
      </c>
      <c r="F404" s="159" t="s">
        <v>909</v>
      </c>
      <c r="H404" s="160">
        <v>0.85199999999999998</v>
      </c>
      <c r="I404" s="161"/>
      <c r="L404" s="157"/>
      <c r="M404" s="162"/>
      <c r="T404" s="163"/>
      <c r="AT404" s="158" t="s">
        <v>159</v>
      </c>
      <c r="AU404" s="158" t="s">
        <v>90</v>
      </c>
      <c r="AV404" s="13" t="s">
        <v>90</v>
      </c>
      <c r="AW404" s="13" t="s">
        <v>43</v>
      </c>
      <c r="AX404" s="13" t="s">
        <v>82</v>
      </c>
      <c r="AY404" s="158" t="s">
        <v>148</v>
      </c>
    </row>
    <row r="405" spans="2:65" s="14" customFormat="1" ht="11.25">
      <c r="B405" s="164"/>
      <c r="D405" s="151" t="s">
        <v>159</v>
      </c>
      <c r="E405" s="165" t="s">
        <v>36</v>
      </c>
      <c r="F405" s="166" t="s">
        <v>167</v>
      </c>
      <c r="H405" s="167">
        <v>8.09</v>
      </c>
      <c r="I405" s="168"/>
      <c r="L405" s="164"/>
      <c r="M405" s="169"/>
      <c r="T405" s="170"/>
      <c r="AT405" s="165" t="s">
        <v>159</v>
      </c>
      <c r="AU405" s="165" t="s">
        <v>90</v>
      </c>
      <c r="AV405" s="14" t="s">
        <v>155</v>
      </c>
      <c r="AW405" s="14" t="s">
        <v>43</v>
      </c>
      <c r="AX405" s="14" t="s">
        <v>23</v>
      </c>
      <c r="AY405" s="165" t="s">
        <v>148</v>
      </c>
    </row>
    <row r="406" spans="2:65" s="1" customFormat="1" ht="24.2" customHeight="1">
      <c r="B406" s="34"/>
      <c r="C406" s="133" t="s">
        <v>439</v>
      </c>
      <c r="D406" s="133" t="s">
        <v>150</v>
      </c>
      <c r="E406" s="134" t="s">
        <v>428</v>
      </c>
      <c r="F406" s="135" t="s">
        <v>910</v>
      </c>
      <c r="G406" s="136" t="s">
        <v>170</v>
      </c>
      <c r="H406" s="137">
        <v>0.38300000000000001</v>
      </c>
      <c r="I406" s="138"/>
      <c r="J406" s="139">
        <f>ROUND(I406*H406,2)</f>
        <v>0</v>
      </c>
      <c r="K406" s="135" t="s">
        <v>36</v>
      </c>
      <c r="L406" s="34"/>
      <c r="M406" s="140" t="s">
        <v>36</v>
      </c>
      <c r="N406" s="141" t="s">
        <v>53</v>
      </c>
      <c r="P406" s="142">
        <f>O406*H406</f>
        <v>0</v>
      </c>
      <c r="Q406" s="142">
        <v>0.50375000000000003</v>
      </c>
      <c r="R406" s="142">
        <f>Q406*H406</f>
        <v>0.19293625</v>
      </c>
      <c r="S406" s="142">
        <v>1.95</v>
      </c>
      <c r="T406" s="143">
        <f>S406*H406</f>
        <v>0.74685000000000001</v>
      </c>
      <c r="AR406" s="144" t="s">
        <v>155</v>
      </c>
      <c r="AT406" s="144" t="s">
        <v>150</v>
      </c>
      <c r="AU406" s="144" t="s">
        <v>90</v>
      </c>
      <c r="AY406" s="18" t="s">
        <v>148</v>
      </c>
      <c r="BE406" s="145">
        <f>IF(N406="základní",J406,0)</f>
        <v>0</v>
      </c>
      <c r="BF406" s="145">
        <f>IF(N406="snížená",J406,0)</f>
        <v>0</v>
      </c>
      <c r="BG406" s="145">
        <f>IF(N406="zákl. přenesená",J406,0)</f>
        <v>0</v>
      </c>
      <c r="BH406" s="145">
        <f>IF(N406="sníž. přenesená",J406,0)</f>
        <v>0</v>
      </c>
      <c r="BI406" s="145">
        <f>IF(N406="nulová",J406,0)</f>
        <v>0</v>
      </c>
      <c r="BJ406" s="18" t="s">
        <v>23</v>
      </c>
      <c r="BK406" s="145">
        <f>ROUND(I406*H406,2)</f>
        <v>0</v>
      </c>
      <c r="BL406" s="18" t="s">
        <v>155</v>
      </c>
      <c r="BM406" s="144" t="s">
        <v>911</v>
      </c>
    </row>
    <row r="407" spans="2:65" s="12" customFormat="1" ht="11.25">
      <c r="B407" s="150"/>
      <c r="D407" s="151" t="s">
        <v>159</v>
      </c>
      <c r="E407" s="152" t="s">
        <v>36</v>
      </c>
      <c r="F407" s="153" t="s">
        <v>912</v>
      </c>
      <c r="H407" s="152" t="s">
        <v>36</v>
      </c>
      <c r="I407" s="154"/>
      <c r="L407" s="150"/>
      <c r="M407" s="155"/>
      <c r="T407" s="156"/>
      <c r="AT407" s="152" t="s">
        <v>159</v>
      </c>
      <c r="AU407" s="152" t="s">
        <v>90</v>
      </c>
      <c r="AV407" s="12" t="s">
        <v>23</v>
      </c>
      <c r="AW407" s="12" t="s">
        <v>43</v>
      </c>
      <c r="AX407" s="12" t="s">
        <v>82</v>
      </c>
      <c r="AY407" s="152" t="s">
        <v>148</v>
      </c>
    </row>
    <row r="408" spans="2:65" s="12" customFormat="1" ht="11.25">
      <c r="B408" s="150"/>
      <c r="D408" s="151" t="s">
        <v>159</v>
      </c>
      <c r="E408" s="152" t="s">
        <v>36</v>
      </c>
      <c r="F408" s="153" t="s">
        <v>256</v>
      </c>
      <c r="H408" s="152" t="s">
        <v>36</v>
      </c>
      <c r="I408" s="154"/>
      <c r="L408" s="150"/>
      <c r="M408" s="155"/>
      <c r="T408" s="156"/>
      <c r="AT408" s="152" t="s">
        <v>159</v>
      </c>
      <c r="AU408" s="152" t="s">
        <v>90</v>
      </c>
      <c r="AV408" s="12" t="s">
        <v>23</v>
      </c>
      <c r="AW408" s="12" t="s">
        <v>43</v>
      </c>
      <c r="AX408" s="12" t="s">
        <v>82</v>
      </c>
      <c r="AY408" s="152" t="s">
        <v>148</v>
      </c>
    </row>
    <row r="409" spans="2:65" s="13" customFormat="1" ht="11.25">
      <c r="B409" s="157"/>
      <c r="D409" s="151" t="s">
        <v>159</v>
      </c>
      <c r="E409" s="158" t="s">
        <v>36</v>
      </c>
      <c r="F409" s="159" t="s">
        <v>913</v>
      </c>
      <c r="H409" s="160">
        <v>0.38300000000000001</v>
      </c>
      <c r="I409" s="161"/>
      <c r="L409" s="157"/>
      <c r="M409" s="162"/>
      <c r="T409" s="163"/>
      <c r="AT409" s="158" t="s">
        <v>159</v>
      </c>
      <c r="AU409" s="158" t="s">
        <v>90</v>
      </c>
      <c r="AV409" s="13" t="s">
        <v>90</v>
      </c>
      <c r="AW409" s="13" t="s">
        <v>43</v>
      </c>
      <c r="AX409" s="13" t="s">
        <v>82</v>
      </c>
      <c r="AY409" s="158" t="s">
        <v>148</v>
      </c>
    </row>
    <row r="410" spans="2:65" s="14" customFormat="1" ht="11.25">
      <c r="B410" s="164"/>
      <c r="D410" s="151" t="s">
        <v>159</v>
      </c>
      <c r="E410" s="165" t="s">
        <v>36</v>
      </c>
      <c r="F410" s="166" t="s">
        <v>167</v>
      </c>
      <c r="H410" s="167">
        <v>0.38300000000000001</v>
      </c>
      <c r="I410" s="168"/>
      <c r="L410" s="164"/>
      <c r="M410" s="169"/>
      <c r="T410" s="170"/>
      <c r="AT410" s="165" t="s">
        <v>159</v>
      </c>
      <c r="AU410" s="165" t="s">
        <v>90</v>
      </c>
      <c r="AV410" s="14" t="s">
        <v>155</v>
      </c>
      <c r="AW410" s="14" t="s">
        <v>43</v>
      </c>
      <c r="AX410" s="14" t="s">
        <v>23</v>
      </c>
      <c r="AY410" s="165" t="s">
        <v>148</v>
      </c>
    </row>
    <row r="411" spans="2:65" s="1" customFormat="1" ht="16.5" customHeight="1">
      <c r="B411" s="34"/>
      <c r="C411" s="171" t="s">
        <v>445</v>
      </c>
      <c r="D411" s="171" t="s">
        <v>238</v>
      </c>
      <c r="E411" s="172" t="s">
        <v>417</v>
      </c>
      <c r="F411" s="173" t="s">
        <v>418</v>
      </c>
      <c r="G411" s="174" t="s">
        <v>367</v>
      </c>
      <c r="H411" s="175">
        <v>145.131</v>
      </c>
      <c r="I411" s="176"/>
      <c r="J411" s="177">
        <f>ROUND(I411*H411,2)</f>
        <v>0</v>
      </c>
      <c r="K411" s="173" t="s">
        <v>154</v>
      </c>
      <c r="L411" s="178"/>
      <c r="M411" s="179" t="s">
        <v>36</v>
      </c>
      <c r="N411" s="180" t="s">
        <v>53</v>
      </c>
      <c r="P411" s="142">
        <f>O411*H411</f>
        <v>0</v>
      </c>
      <c r="Q411" s="142">
        <v>4.1000000000000003E-3</v>
      </c>
      <c r="R411" s="142">
        <f>Q411*H411</f>
        <v>0.5950371000000001</v>
      </c>
      <c r="S411" s="142">
        <v>0</v>
      </c>
      <c r="T411" s="143">
        <f>S411*H411</f>
        <v>0</v>
      </c>
      <c r="AR411" s="144" t="s">
        <v>210</v>
      </c>
      <c r="AT411" s="144" t="s">
        <v>238</v>
      </c>
      <c r="AU411" s="144" t="s">
        <v>90</v>
      </c>
      <c r="AY411" s="18" t="s">
        <v>148</v>
      </c>
      <c r="BE411" s="145">
        <f>IF(N411="základní",J411,0)</f>
        <v>0</v>
      </c>
      <c r="BF411" s="145">
        <f>IF(N411="snížená",J411,0)</f>
        <v>0</v>
      </c>
      <c r="BG411" s="145">
        <f>IF(N411="zákl. přenesená",J411,0)</f>
        <v>0</v>
      </c>
      <c r="BH411" s="145">
        <f>IF(N411="sníž. přenesená",J411,0)</f>
        <v>0</v>
      </c>
      <c r="BI411" s="145">
        <f>IF(N411="nulová",J411,0)</f>
        <v>0</v>
      </c>
      <c r="BJ411" s="18" t="s">
        <v>23</v>
      </c>
      <c r="BK411" s="145">
        <f>ROUND(I411*H411,2)</f>
        <v>0</v>
      </c>
      <c r="BL411" s="18" t="s">
        <v>155</v>
      </c>
      <c r="BM411" s="144" t="s">
        <v>914</v>
      </c>
    </row>
    <row r="412" spans="2:65" s="12" customFormat="1" ht="11.25">
      <c r="B412" s="150"/>
      <c r="D412" s="151" t="s">
        <v>159</v>
      </c>
      <c r="E412" s="152" t="s">
        <v>36</v>
      </c>
      <c r="F412" s="153" t="s">
        <v>915</v>
      </c>
      <c r="H412" s="152" t="s">
        <v>36</v>
      </c>
      <c r="I412" s="154"/>
      <c r="L412" s="150"/>
      <c r="M412" s="155"/>
      <c r="T412" s="156"/>
      <c r="AT412" s="152" t="s">
        <v>159</v>
      </c>
      <c r="AU412" s="152" t="s">
        <v>90</v>
      </c>
      <c r="AV412" s="12" t="s">
        <v>23</v>
      </c>
      <c r="AW412" s="12" t="s">
        <v>43</v>
      </c>
      <c r="AX412" s="12" t="s">
        <v>82</v>
      </c>
      <c r="AY412" s="152" t="s">
        <v>148</v>
      </c>
    </row>
    <row r="413" spans="2:65" s="13" customFormat="1" ht="11.25">
      <c r="B413" s="157"/>
      <c r="D413" s="151" t="s">
        <v>159</v>
      </c>
      <c r="E413" s="158" t="s">
        <v>36</v>
      </c>
      <c r="F413" s="159" t="s">
        <v>916</v>
      </c>
      <c r="H413" s="160">
        <v>145.131</v>
      </c>
      <c r="I413" s="161"/>
      <c r="L413" s="157"/>
      <c r="M413" s="162"/>
      <c r="T413" s="163"/>
      <c r="AT413" s="158" t="s">
        <v>159</v>
      </c>
      <c r="AU413" s="158" t="s">
        <v>90</v>
      </c>
      <c r="AV413" s="13" t="s">
        <v>90</v>
      </c>
      <c r="AW413" s="13" t="s">
        <v>43</v>
      </c>
      <c r="AX413" s="13" t="s">
        <v>23</v>
      </c>
      <c r="AY413" s="158" t="s">
        <v>148</v>
      </c>
    </row>
    <row r="414" spans="2:65" s="11" customFormat="1" ht="22.9" customHeight="1">
      <c r="B414" s="121"/>
      <c r="D414" s="122" t="s">
        <v>81</v>
      </c>
      <c r="E414" s="131" t="s">
        <v>432</v>
      </c>
      <c r="F414" s="131" t="s">
        <v>433</v>
      </c>
      <c r="I414" s="124"/>
      <c r="J414" s="132">
        <f>BK414</f>
        <v>0</v>
      </c>
      <c r="L414" s="121"/>
      <c r="M414" s="126"/>
      <c r="P414" s="127">
        <f>SUM(P415:P426)</f>
        <v>0</v>
      </c>
      <c r="R414" s="127">
        <f>SUM(R415:R426)</f>
        <v>0</v>
      </c>
      <c r="T414" s="128">
        <f>SUM(T415:T426)</f>
        <v>0</v>
      </c>
      <c r="AR414" s="122" t="s">
        <v>23</v>
      </c>
      <c r="AT414" s="129" t="s">
        <v>81</v>
      </c>
      <c r="AU414" s="129" t="s">
        <v>23</v>
      </c>
      <c r="AY414" s="122" t="s">
        <v>148</v>
      </c>
      <c r="BK414" s="130">
        <f>SUM(BK415:BK426)</f>
        <v>0</v>
      </c>
    </row>
    <row r="415" spans="2:65" s="1" customFormat="1" ht="24.2" customHeight="1">
      <c r="B415" s="34"/>
      <c r="C415" s="133" t="s">
        <v>450</v>
      </c>
      <c r="D415" s="133" t="s">
        <v>150</v>
      </c>
      <c r="E415" s="134" t="s">
        <v>435</v>
      </c>
      <c r="F415" s="135" t="s">
        <v>436</v>
      </c>
      <c r="G415" s="136" t="s">
        <v>205</v>
      </c>
      <c r="H415" s="137">
        <v>46.725000000000001</v>
      </c>
      <c r="I415" s="138"/>
      <c r="J415" s="139">
        <f>ROUND(I415*H415,2)</f>
        <v>0</v>
      </c>
      <c r="K415" s="135" t="s">
        <v>154</v>
      </c>
      <c r="L415" s="34"/>
      <c r="M415" s="140" t="s">
        <v>36</v>
      </c>
      <c r="N415" s="141" t="s">
        <v>53</v>
      </c>
      <c r="P415" s="142">
        <f>O415*H415</f>
        <v>0</v>
      </c>
      <c r="Q415" s="142">
        <v>0</v>
      </c>
      <c r="R415" s="142">
        <f>Q415*H415</f>
        <v>0</v>
      </c>
      <c r="S415" s="142">
        <v>0</v>
      </c>
      <c r="T415" s="143">
        <f>S415*H415</f>
        <v>0</v>
      </c>
      <c r="AR415" s="144" t="s">
        <v>155</v>
      </c>
      <c r="AT415" s="144" t="s">
        <v>150</v>
      </c>
      <c r="AU415" s="144" t="s">
        <v>90</v>
      </c>
      <c r="AY415" s="18" t="s">
        <v>148</v>
      </c>
      <c r="BE415" s="145">
        <f>IF(N415="základní",J415,0)</f>
        <v>0</v>
      </c>
      <c r="BF415" s="145">
        <f>IF(N415="snížená",J415,0)</f>
        <v>0</v>
      </c>
      <c r="BG415" s="145">
        <f>IF(N415="zákl. přenesená",J415,0)</f>
        <v>0</v>
      </c>
      <c r="BH415" s="145">
        <f>IF(N415="sníž. přenesená",J415,0)</f>
        <v>0</v>
      </c>
      <c r="BI415" s="145">
        <f>IF(N415="nulová",J415,0)</f>
        <v>0</v>
      </c>
      <c r="BJ415" s="18" t="s">
        <v>23</v>
      </c>
      <c r="BK415" s="145">
        <f>ROUND(I415*H415,2)</f>
        <v>0</v>
      </c>
      <c r="BL415" s="18" t="s">
        <v>155</v>
      </c>
      <c r="BM415" s="144" t="s">
        <v>437</v>
      </c>
    </row>
    <row r="416" spans="2:65" s="1" customFormat="1" ht="11.25">
      <c r="B416" s="34"/>
      <c r="D416" s="146" t="s">
        <v>157</v>
      </c>
      <c r="F416" s="147" t="s">
        <v>438</v>
      </c>
      <c r="I416" s="148"/>
      <c r="L416" s="34"/>
      <c r="M416" s="149"/>
      <c r="T416" s="55"/>
      <c r="AT416" s="18" t="s">
        <v>157</v>
      </c>
      <c r="AU416" s="18" t="s">
        <v>90</v>
      </c>
    </row>
    <row r="417" spans="2:65" s="1" customFormat="1" ht="37.9" customHeight="1">
      <c r="B417" s="34"/>
      <c r="C417" s="133" t="s">
        <v>456</v>
      </c>
      <c r="D417" s="133" t="s">
        <v>150</v>
      </c>
      <c r="E417" s="134" t="s">
        <v>440</v>
      </c>
      <c r="F417" s="135" t="s">
        <v>441</v>
      </c>
      <c r="G417" s="136" t="s">
        <v>205</v>
      </c>
      <c r="H417" s="137">
        <v>420.52499999999998</v>
      </c>
      <c r="I417" s="138"/>
      <c r="J417" s="139">
        <f>ROUND(I417*H417,2)</f>
        <v>0</v>
      </c>
      <c r="K417" s="135" t="s">
        <v>154</v>
      </c>
      <c r="L417" s="34"/>
      <c r="M417" s="140" t="s">
        <v>36</v>
      </c>
      <c r="N417" s="141" t="s">
        <v>53</v>
      </c>
      <c r="P417" s="142">
        <f>O417*H417</f>
        <v>0</v>
      </c>
      <c r="Q417" s="142">
        <v>0</v>
      </c>
      <c r="R417" s="142">
        <f>Q417*H417</f>
        <v>0</v>
      </c>
      <c r="S417" s="142">
        <v>0</v>
      </c>
      <c r="T417" s="143">
        <f>S417*H417</f>
        <v>0</v>
      </c>
      <c r="AR417" s="144" t="s">
        <v>155</v>
      </c>
      <c r="AT417" s="144" t="s">
        <v>150</v>
      </c>
      <c r="AU417" s="144" t="s">
        <v>90</v>
      </c>
      <c r="AY417" s="18" t="s">
        <v>148</v>
      </c>
      <c r="BE417" s="145">
        <f>IF(N417="základní",J417,0)</f>
        <v>0</v>
      </c>
      <c r="BF417" s="145">
        <f>IF(N417="snížená",J417,0)</f>
        <v>0</v>
      </c>
      <c r="BG417" s="145">
        <f>IF(N417="zákl. přenesená",J417,0)</f>
        <v>0</v>
      </c>
      <c r="BH417" s="145">
        <f>IF(N417="sníž. přenesená",J417,0)</f>
        <v>0</v>
      </c>
      <c r="BI417" s="145">
        <f>IF(N417="nulová",J417,0)</f>
        <v>0</v>
      </c>
      <c r="BJ417" s="18" t="s">
        <v>23</v>
      </c>
      <c r="BK417" s="145">
        <f>ROUND(I417*H417,2)</f>
        <v>0</v>
      </c>
      <c r="BL417" s="18" t="s">
        <v>155</v>
      </c>
      <c r="BM417" s="144" t="s">
        <v>442</v>
      </c>
    </row>
    <row r="418" spans="2:65" s="1" customFormat="1" ht="11.25">
      <c r="B418" s="34"/>
      <c r="D418" s="146" t="s">
        <v>157</v>
      </c>
      <c r="F418" s="147" t="s">
        <v>443</v>
      </c>
      <c r="I418" s="148"/>
      <c r="L418" s="34"/>
      <c r="M418" s="149"/>
      <c r="T418" s="55"/>
      <c r="AT418" s="18" t="s">
        <v>157</v>
      </c>
      <c r="AU418" s="18" t="s">
        <v>90</v>
      </c>
    </row>
    <row r="419" spans="2:65" s="13" customFormat="1" ht="11.25">
      <c r="B419" s="157"/>
      <c r="D419" s="151" t="s">
        <v>159</v>
      </c>
      <c r="F419" s="159" t="s">
        <v>917</v>
      </c>
      <c r="H419" s="160">
        <v>420.52499999999998</v>
      </c>
      <c r="I419" s="161"/>
      <c r="L419" s="157"/>
      <c r="M419" s="162"/>
      <c r="T419" s="163"/>
      <c r="AT419" s="158" t="s">
        <v>159</v>
      </c>
      <c r="AU419" s="158" t="s">
        <v>90</v>
      </c>
      <c r="AV419" s="13" t="s">
        <v>90</v>
      </c>
      <c r="AW419" s="13" t="s">
        <v>4</v>
      </c>
      <c r="AX419" s="13" t="s">
        <v>23</v>
      </c>
      <c r="AY419" s="158" t="s">
        <v>148</v>
      </c>
    </row>
    <row r="420" spans="2:65" s="1" customFormat="1" ht="21.75" customHeight="1">
      <c r="B420" s="34"/>
      <c r="C420" s="133" t="s">
        <v>463</v>
      </c>
      <c r="D420" s="133" t="s">
        <v>150</v>
      </c>
      <c r="E420" s="134" t="s">
        <v>446</v>
      </c>
      <c r="F420" s="135" t="s">
        <v>447</v>
      </c>
      <c r="G420" s="136" t="s">
        <v>205</v>
      </c>
      <c r="H420" s="137">
        <v>46.725000000000001</v>
      </c>
      <c r="I420" s="138"/>
      <c r="J420" s="139">
        <f>ROUND(I420*H420,2)</f>
        <v>0</v>
      </c>
      <c r="K420" s="135" t="s">
        <v>154</v>
      </c>
      <c r="L420" s="34"/>
      <c r="M420" s="140" t="s">
        <v>36</v>
      </c>
      <c r="N420" s="141" t="s">
        <v>53</v>
      </c>
      <c r="P420" s="142">
        <f>O420*H420</f>
        <v>0</v>
      </c>
      <c r="Q420" s="142">
        <v>0</v>
      </c>
      <c r="R420" s="142">
        <f>Q420*H420</f>
        <v>0</v>
      </c>
      <c r="S420" s="142">
        <v>0</v>
      </c>
      <c r="T420" s="143">
        <f>S420*H420</f>
        <v>0</v>
      </c>
      <c r="AR420" s="144" t="s">
        <v>155</v>
      </c>
      <c r="AT420" s="144" t="s">
        <v>150</v>
      </c>
      <c r="AU420" s="144" t="s">
        <v>90</v>
      </c>
      <c r="AY420" s="18" t="s">
        <v>148</v>
      </c>
      <c r="BE420" s="145">
        <f>IF(N420="základní",J420,0)</f>
        <v>0</v>
      </c>
      <c r="BF420" s="145">
        <f>IF(N420="snížená",J420,0)</f>
        <v>0</v>
      </c>
      <c r="BG420" s="145">
        <f>IF(N420="zákl. přenesená",J420,0)</f>
        <v>0</v>
      </c>
      <c r="BH420" s="145">
        <f>IF(N420="sníž. přenesená",J420,0)</f>
        <v>0</v>
      </c>
      <c r="BI420" s="145">
        <f>IF(N420="nulová",J420,0)</f>
        <v>0</v>
      </c>
      <c r="BJ420" s="18" t="s">
        <v>23</v>
      </c>
      <c r="BK420" s="145">
        <f>ROUND(I420*H420,2)</f>
        <v>0</v>
      </c>
      <c r="BL420" s="18" t="s">
        <v>155</v>
      </c>
      <c r="BM420" s="144" t="s">
        <v>448</v>
      </c>
    </row>
    <row r="421" spans="2:65" s="1" customFormat="1" ht="11.25">
      <c r="B421" s="34"/>
      <c r="D421" s="146" t="s">
        <v>157</v>
      </c>
      <c r="F421" s="147" t="s">
        <v>449</v>
      </c>
      <c r="I421" s="148"/>
      <c r="L421" s="34"/>
      <c r="M421" s="149"/>
      <c r="T421" s="55"/>
      <c r="AT421" s="18" t="s">
        <v>157</v>
      </c>
      <c r="AU421" s="18" t="s">
        <v>90</v>
      </c>
    </row>
    <row r="422" spans="2:65" s="1" customFormat="1" ht="24.2" customHeight="1">
      <c r="B422" s="34"/>
      <c r="C422" s="133" t="s">
        <v>472</v>
      </c>
      <c r="D422" s="133" t="s">
        <v>150</v>
      </c>
      <c r="E422" s="134" t="s">
        <v>451</v>
      </c>
      <c r="F422" s="135" t="s">
        <v>452</v>
      </c>
      <c r="G422" s="136" t="s">
        <v>205</v>
      </c>
      <c r="H422" s="137">
        <v>887.77499999999998</v>
      </c>
      <c r="I422" s="138"/>
      <c r="J422" s="139">
        <f>ROUND(I422*H422,2)</f>
        <v>0</v>
      </c>
      <c r="K422" s="135" t="s">
        <v>154</v>
      </c>
      <c r="L422" s="34"/>
      <c r="M422" s="140" t="s">
        <v>36</v>
      </c>
      <c r="N422" s="141" t="s">
        <v>53</v>
      </c>
      <c r="P422" s="142">
        <f>O422*H422</f>
        <v>0</v>
      </c>
      <c r="Q422" s="142">
        <v>0</v>
      </c>
      <c r="R422" s="142">
        <f>Q422*H422</f>
        <v>0</v>
      </c>
      <c r="S422" s="142">
        <v>0</v>
      </c>
      <c r="T422" s="143">
        <f>S422*H422</f>
        <v>0</v>
      </c>
      <c r="AR422" s="144" t="s">
        <v>155</v>
      </c>
      <c r="AT422" s="144" t="s">
        <v>150</v>
      </c>
      <c r="AU422" s="144" t="s">
        <v>90</v>
      </c>
      <c r="AY422" s="18" t="s">
        <v>148</v>
      </c>
      <c r="BE422" s="145">
        <f>IF(N422="základní",J422,0)</f>
        <v>0</v>
      </c>
      <c r="BF422" s="145">
        <f>IF(N422="snížená",J422,0)</f>
        <v>0</v>
      </c>
      <c r="BG422" s="145">
        <f>IF(N422="zákl. přenesená",J422,0)</f>
        <v>0</v>
      </c>
      <c r="BH422" s="145">
        <f>IF(N422="sníž. přenesená",J422,0)</f>
        <v>0</v>
      </c>
      <c r="BI422" s="145">
        <f>IF(N422="nulová",J422,0)</f>
        <v>0</v>
      </c>
      <c r="BJ422" s="18" t="s">
        <v>23</v>
      </c>
      <c r="BK422" s="145">
        <f>ROUND(I422*H422,2)</f>
        <v>0</v>
      </c>
      <c r="BL422" s="18" t="s">
        <v>155</v>
      </c>
      <c r="BM422" s="144" t="s">
        <v>453</v>
      </c>
    </row>
    <row r="423" spans="2:65" s="1" customFormat="1" ht="11.25">
      <c r="B423" s="34"/>
      <c r="D423" s="146" t="s">
        <v>157</v>
      </c>
      <c r="F423" s="147" t="s">
        <v>454</v>
      </c>
      <c r="I423" s="148"/>
      <c r="L423" s="34"/>
      <c r="M423" s="149"/>
      <c r="T423" s="55"/>
      <c r="AT423" s="18" t="s">
        <v>157</v>
      </c>
      <c r="AU423" s="18" t="s">
        <v>90</v>
      </c>
    </row>
    <row r="424" spans="2:65" s="13" customFormat="1" ht="11.25">
      <c r="B424" s="157"/>
      <c r="D424" s="151" t="s">
        <v>159</v>
      </c>
      <c r="F424" s="159" t="s">
        <v>918</v>
      </c>
      <c r="H424" s="160">
        <v>887.77499999999998</v>
      </c>
      <c r="I424" s="161"/>
      <c r="L424" s="157"/>
      <c r="M424" s="162"/>
      <c r="T424" s="163"/>
      <c r="AT424" s="158" t="s">
        <v>159</v>
      </c>
      <c r="AU424" s="158" t="s">
        <v>90</v>
      </c>
      <c r="AV424" s="13" t="s">
        <v>90</v>
      </c>
      <c r="AW424" s="13" t="s">
        <v>4</v>
      </c>
      <c r="AX424" s="13" t="s">
        <v>23</v>
      </c>
      <c r="AY424" s="158" t="s">
        <v>148</v>
      </c>
    </row>
    <row r="425" spans="2:65" s="1" customFormat="1" ht="24.2" customHeight="1">
      <c r="B425" s="34"/>
      <c r="C425" s="133" t="s">
        <v>478</v>
      </c>
      <c r="D425" s="133" t="s">
        <v>150</v>
      </c>
      <c r="E425" s="134" t="s">
        <v>457</v>
      </c>
      <c r="F425" s="135" t="s">
        <v>458</v>
      </c>
      <c r="G425" s="136" t="s">
        <v>205</v>
      </c>
      <c r="H425" s="137">
        <v>46.725000000000001</v>
      </c>
      <c r="I425" s="138"/>
      <c r="J425" s="139">
        <f>ROUND(I425*H425,2)</f>
        <v>0</v>
      </c>
      <c r="K425" s="135" t="s">
        <v>154</v>
      </c>
      <c r="L425" s="34"/>
      <c r="M425" s="140" t="s">
        <v>36</v>
      </c>
      <c r="N425" s="141" t="s">
        <v>53</v>
      </c>
      <c r="P425" s="142">
        <f>O425*H425</f>
        <v>0</v>
      </c>
      <c r="Q425" s="142">
        <v>0</v>
      </c>
      <c r="R425" s="142">
        <f>Q425*H425</f>
        <v>0</v>
      </c>
      <c r="S425" s="142">
        <v>0</v>
      </c>
      <c r="T425" s="143">
        <f>S425*H425</f>
        <v>0</v>
      </c>
      <c r="AR425" s="144" t="s">
        <v>155</v>
      </c>
      <c r="AT425" s="144" t="s">
        <v>150</v>
      </c>
      <c r="AU425" s="144" t="s">
        <v>90</v>
      </c>
      <c r="AY425" s="18" t="s">
        <v>148</v>
      </c>
      <c r="BE425" s="145">
        <f>IF(N425="základní",J425,0)</f>
        <v>0</v>
      </c>
      <c r="BF425" s="145">
        <f>IF(N425="snížená",J425,0)</f>
        <v>0</v>
      </c>
      <c r="BG425" s="145">
        <f>IF(N425="zákl. přenesená",J425,0)</f>
        <v>0</v>
      </c>
      <c r="BH425" s="145">
        <f>IF(N425="sníž. přenesená",J425,0)</f>
        <v>0</v>
      </c>
      <c r="BI425" s="145">
        <f>IF(N425="nulová",J425,0)</f>
        <v>0</v>
      </c>
      <c r="BJ425" s="18" t="s">
        <v>23</v>
      </c>
      <c r="BK425" s="145">
        <f>ROUND(I425*H425,2)</f>
        <v>0</v>
      </c>
      <c r="BL425" s="18" t="s">
        <v>155</v>
      </c>
      <c r="BM425" s="144" t="s">
        <v>919</v>
      </c>
    </row>
    <row r="426" spans="2:65" s="1" customFormat="1" ht="11.25">
      <c r="B426" s="34"/>
      <c r="D426" s="146" t="s">
        <v>157</v>
      </c>
      <c r="F426" s="147" t="s">
        <v>460</v>
      </c>
      <c r="I426" s="148"/>
      <c r="L426" s="34"/>
      <c r="M426" s="149"/>
      <c r="T426" s="55"/>
      <c r="AT426" s="18" t="s">
        <v>157</v>
      </c>
      <c r="AU426" s="18" t="s">
        <v>90</v>
      </c>
    </row>
    <row r="427" spans="2:65" s="11" customFormat="1" ht="22.9" customHeight="1">
      <c r="B427" s="121"/>
      <c r="D427" s="122" t="s">
        <v>81</v>
      </c>
      <c r="E427" s="131" t="s">
        <v>461</v>
      </c>
      <c r="F427" s="131" t="s">
        <v>462</v>
      </c>
      <c r="I427" s="124"/>
      <c r="J427" s="132">
        <f>BK427</f>
        <v>0</v>
      </c>
      <c r="L427" s="121"/>
      <c r="M427" s="126"/>
      <c r="P427" s="127">
        <f>SUM(P428:P429)</f>
        <v>0</v>
      </c>
      <c r="R427" s="127">
        <f>SUM(R428:R429)</f>
        <v>0</v>
      </c>
      <c r="T427" s="128">
        <f>SUM(T428:T429)</f>
        <v>0</v>
      </c>
      <c r="AR427" s="122" t="s">
        <v>23</v>
      </c>
      <c r="AT427" s="129" t="s">
        <v>81</v>
      </c>
      <c r="AU427" s="129" t="s">
        <v>23</v>
      </c>
      <c r="AY427" s="122" t="s">
        <v>148</v>
      </c>
      <c r="BK427" s="130">
        <f>SUM(BK428:BK429)</f>
        <v>0</v>
      </c>
    </row>
    <row r="428" spans="2:65" s="1" customFormat="1" ht="37.9" customHeight="1">
      <c r="B428" s="34"/>
      <c r="C428" s="133" t="s">
        <v>485</v>
      </c>
      <c r="D428" s="133" t="s">
        <v>150</v>
      </c>
      <c r="E428" s="134" t="s">
        <v>464</v>
      </c>
      <c r="F428" s="135" t="s">
        <v>465</v>
      </c>
      <c r="G428" s="136" t="s">
        <v>205</v>
      </c>
      <c r="H428" s="137">
        <v>60.372999999999998</v>
      </c>
      <c r="I428" s="138"/>
      <c r="J428" s="139">
        <f>ROUND(I428*H428,2)</f>
        <v>0</v>
      </c>
      <c r="K428" s="135" t="s">
        <v>154</v>
      </c>
      <c r="L428" s="34"/>
      <c r="M428" s="140" t="s">
        <v>36</v>
      </c>
      <c r="N428" s="141" t="s">
        <v>53</v>
      </c>
      <c r="P428" s="142">
        <f>O428*H428</f>
        <v>0</v>
      </c>
      <c r="Q428" s="142">
        <v>0</v>
      </c>
      <c r="R428" s="142">
        <f>Q428*H428</f>
        <v>0</v>
      </c>
      <c r="S428" s="142">
        <v>0</v>
      </c>
      <c r="T428" s="143">
        <f>S428*H428</f>
        <v>0</v>
      </c>
      <c r="AR428" s="144" t="s">
        <v>155</v>
      </c>
      <c r="AT428" s="144" t="s">
        <v>150</v>
      </c>
      <c r="AU428" s="144" t="s">
        <v>90</v>
      </c>
      <c r="AY428" s="18" t="s">
        <v>148</v>
      </c>
      <c r="BE428" s="145">
        <f>IF(N428="základní",J428,0)</f>
        <v>0</v>
      </c>
      <c r="BF428" s="145">
        <f>IF(N428="snížená",J428,0)</f>
        <v>0</v>
      </c>
      <c r="BG428" s="145">
        <f>IF(N428="zákl. přenesená",J428,0)</f>
        <v>0</v>
      </c>
      <c r="BH428" s="145">
        <f>IF(N428="sníž. přenesená",J428,0)</f>
        <v>0</v>
      </c>
      <c r="BI428" s="145">
        <f>IF(N428="nulová",J428,0)</f>
        <v>0</v>
      </c>
      <c r="BJ428" s="18" t="s">
        <v>23</v>
      </c>
      <c r="BK428" s="145">
        <f>ROUND(I428*H428,2)</f>
        <v>0</v>
      </c>
      <c r="BL428" s="18" t="s">
        <v>155</v>
      </c>
      <c r="BM428" s="144" t="s">
        <v>466</v>
      </c>
    </row>
    <row r="429" spans="2:65" s="1" customFormat="1" ht="11.25">
      <c r="B429" s="34"/>
      <c r="D429" s="146" t="s">
        <v>157</v>
      </c>
      <c r="F429" s="147" t="s">
        <v>467</v>
      </c>
      <c r="I429" s="148"/>
      <c r="L429" s="34"/>
      <c r="M429" s="149"/>
      <c r="T429" s="55"/>
      <c r="AT429" s="18" t="s">
        <v>157</v>
      </c>
      <c r="AU429" s="18" t="s">
        <v>90</v>
      </c>
    </row>
    <row r="430" spans="2:65" s="11" customFormat="1" ht="25.9" customHeight="1">
      <c r="B430" s="121"/>
      <c r="D430" s="122" t="s">
        <v>81</v>
      </c>
      <c r="E430" s="123" t="s">
        <v>468</v>
      </c>
      <c r="F430" s="123" t="s">
        <v>469</v>
      </c>
      <c r="I430" s="124"/>
      <c r="J430" s="125">
        <f>BK430</f>
        <v>0</v>
      </c>
      <c r="L430" s="121"/>
      <c r="M430" s="126"/>
      <c r="P430" s="127">
        <f>P431+P439+P454+P460</f>
        <v>0</v>
      </c>
      <c r="R430" s="127">
        <f>R431+R439+R454+R460</f>
        <v>0.60655560000000008</v>
      </c>
      <c r="T430" s="128">
        <f>T431+T439+T454+T460</f>
        <v>0</v>
      </c>
      <c r="AR430" s="122" t="s">
        <v>90</v>
      </c>
      <c r="AT430" s="129" t="s">
        <v>81</v>
      </c>
      <c r="AU430" s="129" t="s">
        <v>82</v>
      </c>
      <c r="AY430" s="122" t="s">
        <v>148</v>
      </c>
      <c r="BK430" s="130">
        <f>BK431+BK439+BK454+BK460</f>
        <v>0</v>
      </c>
    </row>
    <row r="431" spans="2:65" s="11" customFormat="1" ht="22.9" customHeight="1">
      <c r="B431" s="121"/>
      <c r="D431" s="122" t="s">
        <v>81</v>
      </c>
      <c r="E431" s="131" t="s">
        <v>920</v>
      </c>
      <c r="F431" s="131" t="s">
        <v>921</v>
      </c>
      <c r="I431" s="124"/>
      <c r="J431" s="132">
        <f>BK431</f>
        <v>0</v>
      </c>
      <c r="L431" s="121"/>
      <c r="M431" s="126"/>
      <c r="P431" s="127">
        <f>SUM(P432:P438)</f>
        <v>0</v>
      </c>
      <c r="R431" s="127">
        <f>SUM(R432:R438)</f>
        <v>0.21</v>
      </c>
      <c r="T431" s="128">
        <f>SUM(T432:T438)</f>
        <v>0</v>
      </c>
      <c r="AR431" s="122" t="s">
        <v>23</v>
      </c>
      <c r="AT431" s="129" t="s">
        <v>81</v>
      </c>
      <c r="AU431" s="129" t="s">
        <v>23</v>
      </c>
      <c r="AY431" s="122" t="s">
        <v>148</v>
      </c>
      <c r="BK431" s="130">
        <f>SUM(BK432:BK438)</f>
        <v>0</v>
      </c>
    </row>
    <row r="432" spans="2:65" s="1" customFormat="1" ht="16.5" customHeight="1">
      <c r="B432" s="34"/>
      <c r="C432" s="133" t="s">
        <v>494</v>
      </c>
      <c r="D432" s="133" t="s">
        <v>150</v>
      </c>
      <c r="E432" s="134" t="s">
        <v>922</v>
      </c>
      <c r="F432" s="135" t="s">
        <v>923</v>
      </c>
      <c r="G432" s="136" t="s">
        <v>725</v>
      </c>
      <c r="H432" s="137">
        <v>1</v>
      </c>
      <c r="I432" s="138"/>
      <c r="J432" s="139">
        <f>ROUND(I432*H432,2)</f>
        <v>0</v>
      </c>
      <c r="K432" s="135" t="s">
        <v>36</v>
      </c>
      <c r="L432" s="34"/>
      <c r="M432" s="140" t="s">
        <v>36</v>
      </c>
      <c r="N432" s="141" t="s">
        <v>53</v>
      </c>
      <c r="P432" s="142">
        <f>O432*H432</f>
        <v>0</v>
      </c>
      <c r="Q432" s="142">
        <v>0.21</v>
      </c>
      <c r="R432" s="142">
        <f>Q432*H432</f>
        <v>0.21</v>
      </c>
      <c r="S432" s="142">
        <v>0</v>
      </c>
      <c r="T432" s="143">
        <f>S432*H432</f>
        <v>0</v>
      </c>
      <c r="AR432" s="144" t="s">
        <v>265</v>
      </c>
      <c r="AT432" s="144" t="s">
        <v>150</v>
      </c>
      <c r="AU432" s="144" t="s">
        <v>90</v>
      </c>
      <c r="AY432" s="18" t="s">
        <v>148</v>
      </c>
      <c r="BE432" s="145">
        <f>IF(N432="základní",J432,0)</f>
        <v>0</v>
      </c>
      <c r="BF432" s="145">
        <f>IF(N432="snížená",J432,0)</f>
        <v>0</v>
      </c>
      <c r="BG432" s="145">
        <f>IF(N432="zákl. přenesená",J432,0)</f>
        <v>0</v>
      </c>
      <c r="BH432" s="145">
        <f>IF(N432="sníž. přenesená",J432,0)</f>
        <v>0</v>
      </c>
      <c r="BI432" s="145">
        <f>IF(N432="nulová",J432,0)</f>
        <v>0</v>
      </c>
      <c r="BJ432" s="18" t="s">
        <v>23</v>
      </c>
      <c r="BK432" s="145">
        <f>ROUND(I432*H432,2)</f>
        <v>0</v>
      </c>
      <c r="BL432" s="18" t="s">
        <v>265</v>
      </c>
      <c r="BM432" s="144" t="s">
        <v>924</v>
      </c>
    </row>
    <row r="433" spans="2:65" s="12" customFormat="1" ht="11.25">
      <c r="B433" s="150"/>
      <c r="D433" s="151" t="s">
        <v>159</v>
      </c>
      <c r="E433" s="152" t="s">
        <v>36</v>
      </c>
      <c r="F433" s="153" t="s">
        <v>925</v>
      </c>
      <c r="H433" s="152" t="s">
        <v>36</v>
      </c>
      <c r="I433" s="154"/>
      <c r="L433" s="150"/>
      <c r="M433" s="155"/>
      <c r="T433" s="156"/>
      <c r="AT433" s="152" t="s">
        <v>159</v>
      </c>
      <c r="AU433" s="152" t="s">
        <v>90</v>
      </c>
      <c r="AV433" s="12" t="s">
        <v>23</v>
      </c>
      <c r="AW433" s="12" t="s">
        <v>43</v>
      </c>
      <c r="AX433" s="12" t="s">
        <v>82</v>
      </c>
      <c r="AY433" s="152" t="s">
        <v>148</v>
      </c>
    </row>
    <row r="434" spans="2:65" s="13" customFormat="1" ht="11.25">
      <c r="B434" s="157"/>
      <c r="D434" s="151" t="s">
        <v>159</v>
      </c>
      <c r="E434" s="158" t="s">
        <v>36</v>
      </c>
      <c r="F434" s="159" t="s">
        <v>23</v>
      </c>
      <c r="H434" s="160">
        <v>1</v>
      </c>
      <c r="I434" s="161"/>
      <c r="L434" s="157"/>
      <c r="M434" s="162"/>
      <c r="T434" s="163"/>
      <c r="AT434" s="158" t="s">
        <v>159</v>
      </c>
      <c r="AU434" s="158" t="s">
        <v>90</v>
      </c>
      <c r="AV434" s="13" t="s">
        <v>90</v>
      </c>
      <c r="AW434" s="13" t="s">
        <v>43</v>
      </c>
      <c r="AX434" s="13" t="s">
        <v>23</v>
      </c>
      <c r="AY434" s="158" t="s">
        <v>148</v>
      </c>
    </row>
    <row r="435" spans="2:65" s="1" customFormat="1" ht="24.2" customHeight="1">
      <c r="B435" s="34"/>
      <c r="C435" s="133" t="s">
        <v>620</v>
      </c>
      <c r="D435" s="133" t="s">
        <v>150</v>
      </c>
      <c r="E435" s="134" t="s">
        <v>926</v>
      </c>
      <c r="F435" s="135" t="s">
        <v>927</v>
      </c>
      <c r="G435" s="136" t="s">
        <v>725</v>
      </c>
      <c r="H435" s="137">
        <v>4</v>
      </c>
      <c r="I435" s="138"/>
      <c r="J435" s="139">
        <f>ROUND(I435*H435,2)</f>
        <v>0</v>
      </c>
      <c r="K435" s="135" t="s">
        <v>36</v>
      </c>
      <c r="L435" s="34"/>
      <c r="M435" s="140" t="s">
        <v>36</v>
      </c>
      <c r="N435" s="141" t="s">
        <v>53</v>
      </c>
      <c r="P435" s="142">
        <f>O435*H435</f>
        <v>0</v>
      </c>
      <c r="Q435" s="142">
        <v>0</v>
      </c>
      <c r="R435" s="142">
        <f>Q435*H435</f>
        <v>0</v>
      </c>
      <c r="S435" s="142">
        <v>0</v>
      </c>
      <c r="T435" s="143">
        <f>S435*H435</f>
        <v>0</v>
      </c>
      <c r="AR435" s="144" t="s">
        <v>265</v>
      </c>
      <c r="AT435" s="144" t="s">
        <v>150</v>
      </c>
      <c r="AU435" s="144" t="s">
        <v>90</v>
      </c>
      <c r="AY435" s="18" t="s">
        <v>148</v>
      </c>
      <c r="BE435" s="145">
        <f>IF(N435="základní",J435,0)</f>
        <v>0</v>
      </c>
      <c r="BF435" s="145">
        <f>IF(N435="snížená",J435,0)</f>
        <v>0</v>
      </c>
      <c r="BG435" s="145">
        <f>IF(N435="zákl. přenesená",J435,0)</f>
        <v>0</v>
      </c>
      <c r="BH435" s="145">
        <f>IF(N435="sníž. přenesená",J435,0)</f>
        <v>0</v>
      </c>
      <c r="BI435" s="145">
        <f>IF(N435="nulová",J435,0)</f>
        <v>0</v>
      </c>
      <c r="BJ435" s="18" t="s">
        <v>23</v>
      </c>
      <c r="BK435" s="145">
        <f>ROUND(I435*H435,2)</f>
        <v>0</v>
      </c>
      <c r="BL435" s="18" t="s">
        <v>265</v>
      </c>
      <c r="BM435" s="144" t="s">
        <v>928</v>
      </c>
    </row>
    <row r="436" spans="2:65" s="13" customFormat="1" ht="11.25">
      <c r="B436" s="157"/>
      <c r="D436" s="151" t="s">
        <v>159</v>
      </c>
      <c r="E436" s="158" t="s">
        <v>36</v>
      </c>
      <c r="F436" s="159" t="s">
        <v>155</v>
      </c>
      <c r="H436" s="160">
        <v>4</v>
      </c>
      <c r="I436" s="161"/>
      <c r="L436" s="157"/>
      <c r="M436" s="162"/>
      <c r="T436" s="163"/>
      <c r="AT436" s="158" t="s">
        <v>159</v>
      </c>
      <c r="AU436" s="158" t="s">
        <v>90</v>
      </c>
      <c r="AV436" s="13" t="s">
        <v>90</v>
      </c>
      <c r="AW436" s="13" t="s">
        <v>43</v>
      </c>
      <c r="AX436" s="13" t="s">
        <v>23</v>
      </c>
      <c r="AY436" s="158" t="s">
        <v>148</v>
      </c>
    </row>
    <row r="437" spans="2:65" s="1" customFormat="1" ht="24.2" customHeight="1">
      <c r="B437" s="34"/>
      <c r="C437" s="133" t="s">
        <v>772</v>
      </c>
      <c r="D437" s="133" t="s">
        <v>150</v>
      </c>
      <c r="E437" s="134" t="s">
        <v>929</v>
      </c>
      <c r="F437" s="135" t="s">
        <v>930</v>
      </c>
      <c r="G437" s="136" t="s">
        <v>205</v>
      </c>
      <c r="H437" s="137">
        <v>0.21</v>
      </c>
      <c r="I437" s="138"/>
      <c r="J437" s="139">
        <f>ROUND(I437*H437,2)</f>
        <v>0</v>
      </c>
      <c r="K437" s="135" t="s">
        <v>154</v>
      </c>
      <c r="L437" s="34"/>
      <c r="M437" s="140" t="s">
        <v>36</v>
      </c>
      <c r="N437" s="141" t="s">
        <v>53</v>
      </c>
      <c r="P437" s="142">
        <f>O437*H437</f>
        <v>0</v>
      </c>
      <c r="Q437" s="142">
        <v>0</v>
      </c>
      <c r="R437" s="142">
        <f>Q437*H437</f>
        <v>0</v>
      </c>
      <c r="S437" s="142">
        <v>0</v>
      </c>
      <c r="T437" s="143">
        <f>S437*H437</f>
        <v>0</v>
      </c>
      <c r="AR437" s="144" t="s">
        <v>265</v>
      </c>
      <c r="AT437" s="144" t="s">
        <v>150</v>
      </c>
      <c r="AU437" s="144" t="s">
        <v>90</v>
      </c>
      <c r="AY437" s="18" t="s">
        <v>148</v>
      </c>
      <c r="BE437" s="145">
        <f>IF(N437="základní",J437,0)</f>
        <v>0</v>
      </c>
      <c r="BF437" s="145">
        <f>IF(N437="snížená",J437,0)</f>
        <v>0</v>
      </c>
      <c r="BG437" s="145">
        <f>IF(N437="zákl. přenesená",J437,0)</f>
        <v>0</v>
      </c>
      <c r="BH437" s="145">
        <f>IF(N437="sníž. přenesená",J437,0)</f>
        <v>0</v>
      </c>
      <c r="BI437" s="145">
        <f>IF(N437="nulová",J437,0)</f>
        <v>0</v>
      </c>
      <c r="BJ437" s="18" t="s">
        <v>23</v>
      </c>
      <c r="BK437" s="145">
        <f>ROUND(I437*H437,2)</f>
        <v>0</v>
      </c>
      <c r="BL437" s="18" t="s">
        <v>265</v>
      </c>
      <c r="BM437" s="144" t="s">
        <v>931</v>
      </c>
    </row>
    <row r="438" spans="2:65" s="1" customFormat="1" ht="11.25">
      <c r="B438" s="34"/>
      <c r="D438" s="146" t="s">
        <v>157</v>
      </c>
      <c r="F438" s="147" t="s">
        <v>932</v>
      </c>
      <c r="I438" s="148"/>
      <c r="L438" s="34"/>
      <c r="M438" s="149"/>
      <c r="T438" s="55"/>
      <c r="AT438" s="18" t="s">
        <v>157</v>
      </c>
      <c r="AU438" s="18" t="s">
        <v>90</v>
      </c>
    </row>
    <row r="439" spans="2:65" s="11" customFormat="1" ht="22.9" customHeight="1">
      <c r="B439" s="121"/>
      <c r="D439" s="122" t="s">
        <v>81</v>
      </c>
      <c r="E439" s="131" t="s">
        <v>470</v>
      </c>
      <c r="F439" s="131" t="s">
        <v>471</v>
      </c>
      <c r="I439" s="124"/>
      <c r="J439" s="132">
        <f>BK439</f>
        <v>0</v>
      </c>
      <c r="L439" s="121"/>
      <c r="M439" s="126"/>
      <c r="P439" s="127">
        <f>SUM(P440:P453)</f>
        <v>0</v>
      </c>
      <c r="R439" s="127">
        <f>SUM(R440:R453)</f>
        <v>5.322000000000001E-2</v>
      </c>
      <c r="T439" s="128">
        <f>SUM(T440:T453)</f>
        <v>0</v>
      </c>
      <c r="AR439" s="122" t="s">
        <v>90</v>
      </c>
      <c r="AT439" s="129" t="s">
        <v>81</v>
      </c>
      <c r="AU439" s="129" t="s">
        <v>23</v>
      </c>
      <c r="AY439" s="122" t="s">
        <v>148</v>
      </c>
      <c r="BK439" s="130">
        <f>SUM(BK440:BK453)</f>
        <v>0</v>
      </c>
    </row>
    <row r="440" spans="2:65" s="1" customFormat="1" ht="24.2" customHeight="1">
      <c r="B440" s="34"/>
      <c r="C440" s="133" t="s">
        <v>779</v>
      </c>
      <c r="D440" s="133" t="s">
        <v>150</v>
      </c>
      <c r="E440" s="134" t="s">
        <v>473</v>
      </c>
      <c r="F440" s="135" t="s">
        <v>474</v>
      </c>
      <c r="G440" s="136" t="s">
        <v>153</v>
      </c>
      <c r="H440" s="137">
        <v>66.525000000000006</v>
      </c>
      <c r="I440" s="138"/>
      <c r="J440" s="139">
        <f>ROUND(I440*H440,2)</f>
        <v>0</v>
      </c>
      <c r="K440" s="135" t="s">
        <v>154</v>
      </c>
      <c r="L440" s="34"/>
      <c r="M440" s="140" t="s">
        <v>36</v>
      </c>
      <c r="N440" s="141" t="s">
        <v>53</v>
      </c>
      <c r="P440" s="142">
        <f>O440*H440</f>
        <v>0</v>
      </c>
      <c r="Q440" s="142">
        <v>8.0000000000000004E-4</v>
      </c>
      <c r="R440" s="142">
        <f>Q440*H440</f>
        <v>5.322000000000001E-2</v>
      </c>
      <c r="S440" s="142">
        <v>0</v>
      </c>
      <c r="T440" s="143">
        <f>S440*H440</f>
        <v>0</v>
      </c>
      <c r="AR440" s="144" t="s">
        <v>265</v>
      </c>
      <c r="AT440" s="144" t="s">
        <v>150</v>
      </c>
      <c r="AU440" s="144" t="s">
        <v>90</v>
      </c>
      <c r="AY440" s="18" t="s">
        <v>148</v>
      </c>
      <c r="BE440" s="145">
        <f>IF(N440="základní",J440,0)</f>
        <v>0</v>
      </c>
      <c r="BF440" s="145">
        <f>IF(N440="snížená",J440,0)</f>
        <v>0</v>
      </c>
      <c r="BG440" s="145">
        <f>IF(N440="zákl. přenesená",J440,0)</f>
        <v>0</v>
      </c>
      <c r="BH440" s="145">
        <f>IF(N440="sníž. přenesená",J440,0)</f>
        <v>0</v>
      </c>
      <c r="BI440" s="145">
        <f>IF(N440="nulová",J440,0)</f>
        <v>0</v>
      </c>
      <c r="BJ440" s="18" t="s">
        <v>23</v>
      </c>
      <c r="BK440" s="145">
        <f>ROUND(I440*H440,2)</f>
        <v>0</v>
      </c>
      <c r="BL440" s="18" t="s">
        <v>265</v>
      </c>
      <c r="BM440" s="144" t="s">
        <v>933</v>
      </c>
    </row>
    <row r="441" spans="2:65" s="1" customFormat="1" ht="11.25">
      <c r="B441" s="34"/>
      <c r="D441" s="146" t="s">
        <v>157</v>
      </c>
      <c r="F441" s="147" t="s">
        <v>476</v>
      </c>
      <c r="I441" s="148"/>
      <c r="L441" s="34"/>
      <c r="M441" s="149"/>
      <c r="T441" s="55"/>
      <c r="AT441" s="18" t="s">
        <v>157</v>
      </c>
      <c r="AU441" s="18" t="s">
        <v>90</v>
      </c>
    </row>
    <row r="442" spans="2:65" s="12" customFormat="1" ht="11.25">
      <c r="B442" s="150"/>
      <c r="D442" s="151" t="s">
        <v>159</v>
      </c>
      <c r="E442" s="152" t="s">
        <v>36</v>
      </c>
      <c r="F442" s="153" t="s">
        <v>825</v>
      </c>
      <c r="H442" s="152" t="s">
        <v>36</v>
      </c>
      <c r="I442" s="154"/>
      <c r="L442" s="150"/>
      <c r="M442" s="155"/>
      <c r="T442" s="156"/>
      <c r="AT442" s="152" t="s">
        <v>159</v>
      </c>
      <c r="AU442" s="152" t="s">
        <v>90</v>
      </c>
      <c r="AV442" s="12" t="s">
        <v>23</v>
      </c>
      <c r="AW442" s="12" t="s">
        <v>43</v>
      </c>
      <c r="AX442" s="12" t="s">
        <v>82</v>
      </c>
      <c r="AY442" s="152" t="s">
        <v>148</v>
      </c>
    </row>
    <row r="443" spans="2:65" s="12" customFormat="1" ht="11.25">
      <c r="B443" s="150"/>
      <c r="D443" s="151" t="s">
        <v>159</v>
      </c>
      <c r="E443" s="152" t="s">
        <v>36</v>
      </c>
      <c r="F443" s="153" t="s">
        <v>161</v>
      </c>
      <c r="H443" s="152" t="s">
        <v>36</v>
      </c>
      <c r="I443" s="154"/>
      <c r="L443" s="150"/>
      <c r="M443" s="155"/>
      <c r="T443" s="156"/>
      <c r="AT443" s="152" t="s">
        <v>159</v>
      </c>
      <c r="AU443" s="152" t="s">
        <v>90</v>
      </c>
      <c r="AV443" s="12" t="s">
        <v>23</v>
      </c>
      <c r="AW443" s="12" t="s">
        <v>43</v>
      </c>
      <c r="AX443" s="12" t="s">
        <v>82</v>
      </c>
      <c r="AY443" s="152" t="s">
        <v>148</v>
      </c>
    </row>
    <row r="444" spans="2:65" s="13" customFormat="1" ht="11.25">
      <c r="B444" s="157"/>
      <c r="D444" s="151" t="s">
        <v>159</v>
      </c>
      <c r="E444" s="158" t="s">
        <v>36</v>
      </c>
      <c r="F444" s="159" t="s">
        <v>934</v>
      </c>
      <c r="H444" s="160">
        <v>16.632000000000001</v>
      </c>
      <c r="I444" s="161"/>
      <c r="L444" s="157"/>
      <c r="M444" s="162"/>
      <c r="T444" s="163"/>
      <c r="AT444" s="158" t="s">
        <v>159</v>
      </c>
      <c r="AU444" s="158" t="s">
        <v>90</v>
      </c>
      <c r="AV444" s="13" t="s">
        <v>90</v>
      </c>
      <c r="AW444" s="13" t="s">
        <v>43</v>
      </c>
      <c r="AX444" s="13" t="s">
        <v>82</v>
      </c>
      <c r="AY444" s="158" t="s">
        <v>148</v>
      </c>
    </row>
    <row r="445" spans="2:65" s="13" customFormat="1" ht="11.25">
      <c r="B445" s="157"/>
      <c r="D445" s="151" t="s">
        <v>159</v>
      </c>
      <c r="E445" s="158" t="s">
        <v>36</v>
      </c>
      <c r="F445" s="159" t="s">
        <v>935</v>
      </c>
      <c r="H445" s="160">
        <v>17.777000000000001</v>
      </c>
      <c r="I445" s="161"/>
      <c r="L445" s="157"/>
      <c r="M445" s="162"/>
      <c r="T445" s="163"/>
      <c r="AT445" s="158" t="s">
        <v>159</v>
      </c>
      <c r="AU445" s="158" t="s">
        <v>90</v>
      </c>
      <c r="AV445" s="13" t="s">
        <v>90</v>
      </c>
      <c r="AW445" s="13" t="s">
        <v>43</v>
      </c>
      <c r="AX445" s="13" t="s">
        <v>82</v>
      </c>
      <c r="AY445" s="158" t="s">
        <v>148</v>
      </c>
    </row>
    <row r="446" spans="2:65" s="13" customFormat="1" ht="11.25">
      <c r="B446" s="157"/>
      <c r="D446" s="151" t="s">
        <v>159</v>
      </c>
      <c r="E446" s="158" t="s">
        <v>36</v>
      </c>
      <c r="F446" s="159" t="s">
        <v>936</v>
      </c>
      <c r="H446" s="160">
        <v>14.042</v>
      </c>
      <c r="I446" s="161"/>
      <c r="L446" s="157"/>
      <c r="M446" s="162"/>
      <c r="T446" s="163"/>
      <c r="AT446" s="158" t="s">
        <v>159</v>
      </c>
      <c r="AU446" s="158" t="s">
        <v>90</v>
      </c>
      <c r="AV446" s="13" t="s">
        <v>90</v>
      </c>
      <c r="AW446" s="13" t="s">
        <v>43</v>
      </c>
      <c r="AX446" s="13" t="s">
        <v>82</v>
      </c>
      <c r="AY446" s="158" t="s">
        <v>148</v>
      </c>
    </row>
    <row r="447" spans="2:65" s="13" customFormat="1" ht="11.25">
      <c r="B447" s="157"/>
      <c r="D447" s="151" t="s">
        <v>159</v>
      </c>
      <c r="E447" s="158" t="s">
        <v>36</v>
      </c>
      <c r="F447" s="159" t="s">
        <v>937</v>
      </c>
      <c r="H447" s="160">
        <v>8.0429999999999993</v>
      </c>
      <c r="I447" s="161"/>
      <c r="L447" s="157"/>
      <c r="M447" s="162"/>
      <c r="T447" s="163"/>
      <c r="AT447" s="158" t="s">
        <v>159</v>
      </c>
      <c r="AU447" s="158" t="s">
        <v>90</v>
      </c>
      <c r="AV447" s="13" t="s">
        <v>90</v>
      </c>
      <c r="AW447" s="13" t="s">
        <v>43</v>
      </c>
      <c r="AX447" s="13" t="s">
        <v>82</v>
      </c>
      <c r="AY447" s="158" t="s">
        <v>148</v>
      </c>
    </row>
    <row r="448" spans="2:65" s="13" customFormat="1" ht="11.25">
      <c r="B448" s="157"/>
      <c r="D448" s="151" t="s">
        <v>159</v>
      </c>
      <c r="E448" s="158" t="s">
        <v>36</v>
      </c>
      <c r="F448" s="159" t="s">
        <v>938</v>
      </c>
      <c r="H448" s="160">
        <v>5.1310000000000002</v>
      </c>
      <c r="I448" s="161"/>
      <c r="L448" s="157"/>
      <c r="M448" s="162"/>
      <c r="T448" s="163"/>
      <c r="AT448" s="158" t="s">
        <v>159</v>
      </c>
      <c r="AU448" s="158" t="s">
        <v>90</v>
      </c>
      <c r="AV448" s="13" t="s">
        <v>90</v>
      </c>
      <c r="AW448" s="13" t="s">
        <v>43</v>
      </c>
      <c r="AX448" s="13" t="s">
        <v>82</v>
      </c>
      <c r="AY448" s="158" t="s">
        <v>148</v>
      </c>
    </row>
    <row r="449" spans="2:65" s="12" customFormat="1" ht="11.25">
      <c r="B449" s="150"/>
      <c r="D449" s="151" t="s">
        <v>159</v>
      </c>
      <c r="E449" s="152" t="s">
        <v>36</v>
      </c>
      <c r="F449" s="153" t="s">
        <v>671</v>
      </c>
      <c r="H449" s="152" t="s">
        <v>36</v>
      </c>
      <c r="I449" s="154"/>
      <c r="L449" s="150"/>
      <c r="M449" s="155"/>
      <c r="T449" s="156"/>
      <c r="AT449" s="152" t="s">
        <v>159</v>
      </c>
      <c r="AU449" s="152" t="s">
        <v>90</v>
      </c>
      <c r="AV449" s="12" t="s">
        <v>23</v>
      </c>
      <c r="AW449" s="12" t="s">
        <v>43</v>
      </c>
      <c r="AX449" s="12" t="s">
        <v>82</v>
      </c>
      <c r="AY449" s="152" t="s">
        <v>148</v>
      </c>
    </row>
    <row r="450" spans="2:65" s="13" customFormat="1" ht="11.25">
      <c r="B450" s="157"/>
      <c r="D450" s="151" t="s">
        <v>159</v>
      </c>
      <c r="E450" s="158" t="s">
        <v>36</v>
      </c>
      <c r="F450" s="159" t="s">
        <v>939</v>
      </c>
      <c r="H450" s="160">
        <v>4.9000000000000004</v>
      </c>
      <c r="I450" s="161"/>
      <c r="L450" s="157"/>
      <c r="M450" s="162"/>
      <c r="T450" s="163"/>
      <c r="AT450" s="158" t="s">
        <v>159</v>
      </c>
      <c r="AU450" s="158" t="s">
        <v>90</v>
      </c>
      <c r="AV450" s="13" t="s">
        <v>90</v>
      </c>
      <c r="AW450" s="13" t="s">
        <v>43</v>
      </c>
      <c r="AX450" s="13" t="s">
        <v>82</v>
      </c>
      <c r="AY450" s="158" t="s">
        <v>148</v>
      </c>
    </row>
    <row r="451" spans="2:65" s="14" customFormat="1" ht="11.25">
      <c r="B451" s="164"/>
      <c r="D451" s="151" t="s">
        <v>159</v>
      </c>
      <c r="E451" s="165" t="s">
        <v>36</v>
      </c>
      <c r="F451" s="166" t="s">
        <v>167</v>
      </c>
      <c r="H451" s="167">
        <v>66.525000000000006</v>
      </c>
      <c r="I451" s="168"/>
      <c r="L451" s="164"/>
      <c r="M451" s="169"/>
      <c r="T451" s="170"/>
      <c r="AT451" s="165" t="s">
        <v>159</v>
      </c>
      <c r="AU451" s="165" t="s">
        <v>90</v>
      </c>
      <c r="AV451" s="14" t="s">
        <v>155</v>
      </c>
      <c r="AW451" s="14" t="s">
        <v>43</v>
      </c>
      <c r="AX451" s="14" t="s">
        <v>23</v>
      </c>
      <c r="AY451" s="165" t="s">
        <v>148</v>
      </c>
    </row>
    <row r="452" spans="2:65" s="1" customFormat="1" ht="24.2" customHeight="1">
      <c r="B452" s="34"/>
      <c r="C452" s="133" t="s">
        <v>940</v>
      </c>
      <c r="D452" s="133" t="s">
        <v>150</v>
      </c>
      <c r="E452" s="134" t="s">
        <v>479</v>
      </c>
      <c r="F452" s="135" t="s">
        <v>480</v>
      </c>
      <c r="G452" s="136" t="s">
        <v>205</v>
      </c>
      <c r="H452" s="137">
        <v>5.2999999999999999E-2</v>
      </c>
      <c r="I452" s="138"/>
      <c r="J452" s="139">
        <f>ROUND(I452*H452,2)</f>
        <v>0</v>
      </c>
      <c r="K452" s="135" t="s">
        <v>154</v>
      </c>
      <c r="L452" s="34"/>
      <c r="M452" s="140" t="s">
        <v>36</v>
      </c>
      <c r="N452" s="141" t="s">
        <v>53</v>
      </c>
      <c r="P452" s="142">
        <f>O452*H452</f>
        <v>0</v>
      </c>
      <c r="Q452" s="142">
        <v>0</v>
      </c>
      <c r="R452" s="142">
        <f>Q452*H452</f>
        <v>0</v>
      </c>
      <c r="S452" s="142">
        <v>0</v>
      </c>
      <c r="T452" s="143">
        <f>S452*H452</f>
        <v>0</v>
      </c>
      <c r="AR452" s="144" t="s">
        <v>265</v>
      </c>
      <c r="AT452" s="144" t="s">
        <v>150</v>
      </c>
      <c r="AU452" s="144" t="s">
        <v>90</v>
      </c>
      <c r="AY452" s="18" t="s">
        <v>148</v>
      </c>
      <c r="BE452" s="145">
        <f>IF(N452="základní",J452,0)</f>
        <v>0</v>
      </c>
      <c r="BF452" s="145">
        <f>IF(N452="snížená",J452,0)</f>
        <v>0</v>
      </c>
      <c r="BG452" s="145">
        <f>IF(N452="zákl. přenesená",J452,0)</f>
        <v>0</v>
      </c>
      <c r="BH452" s="145">
        <f>IF(N452="sníž. přenesená",J452,0)</f>
        <v>0</v>
      </c>
      <c r="BI452" s="145">
        <f>IF(N452="nulová",J452,0)</f>
        <v>0</v>
      </c>
      <c r="BJ452" s="18" t="s">
        <v>23</v>
      </c>
      <c r="BK452" s="145">
        <f>ROUND(I452*H452,2)</f>
        <v>0</v>
      </c>
      <c r="BL452" s="18" t="s">
        <v>265</v>
      </c>
      <c r="BM452" s="144" t="s">
        <v>941</v>
      </c>
    </row>
    <row r="453" spans="2:65" s="1" customFormat="1" ht="11.25">
      <c r="B453" s="34"/>
      <c r="D453" s="146" t="s">
        <v>157</v>
      </c>
      <c r="F453" s="147" t="s">
        <v>482</v>
      </c>
      <c r="I453" s="148"/>
      <c r="L453" s="34"/>
      <c r="M453" s="149"/>
      <c r="T453" s="55"/>
      <c r="AT453" s="18" t="s">
        <v>157</v>
      </c>
      <c r="AU453" s="18" t="s">
        <v>90</v>
      </c>
    </row>
    <row r="454" spans="2:65" s="11" customFormat="1" ht="22.9" customHeight="1">
      <c r="B454" s="121"/>
      <c r="D454" s="122" t="s">
        <v>81</v>
      </c>
      <c r="E454" s="131" t="s">
        <v>753</v>
      </c>
      <c r="F454" s="131" t="s">
        <v>754</v>
      </c>
      <c r="I454" s="124"/>
      <c r="J454" s="132">
        <f>BK454</f>
        <v>0</v>
      </c>
      <c r="L454" s="121"/>
      <c r="M454" s="126"/>
      <c r="P454" s="127">
        <f>SUM(P455:P459)</f>
        <v>0</v>
      </c>
      <c r="R454" s="127">
        <f>SUM(R455:R459)</f>
        <v>7.1999999999999998E-3</v>
      </c>
      <c r="T454" s="128">
        <f>SUM(T455:T459)</f>
        <v>0</v>
      </c>
      <c r="AR454" s="122" t="s">
        <v>90</v>
      </c>
      <c r="AT454" s="129" t="s">
        <v>81</v>
      </c>
      <c r="AU454" s="129" t="s">
        <v>23</v>
      </c>
      <c r="AY454" s="122" t="s">
        <v>148</v>
      </c>
      <c r="BK454" s="130">
        <f>SUM(BK455:BK459)</f>
        <v>0</v>
      </c>
    </row>
    <row r="455" spans="2:65" s="1" customFormat="1" ht="24.2" customHeight="1">
      <c r="B455" s="34"/>
      <c r="C455" s="133" t="s">
        <v>942</v>
      </c>
      <c r="D455" s="133" t="s">
        <v>150</v>
      </c>
      <c r="E455" s="134" t="s">
        <v>755</v>
      </c>
      <c r="F455" s="135" t="s">
        <v>756</v>
      </c>
      <c r="G455" s="136" t="s">
        <v>725</v>
      </c>
      <c r="H455" s="137">
        <v>24</v>
      </c>
      <c r="I455" s="138"/>
      <c r="J455" s="139">
        <f>ROUND(I455*H455,2)</f>
        <v>0</v>
      </c>
      <c r="K455" s="135" t="s">
        <v>36</v>
      </c>
      <c r="L455" s="34"/>
      <c r="M455" s="140" t="s">
        <v>36</v>
      </c>
      <c r="N455" s="141" t="s">
        <v>53</v>
      </c>
      <c r="P455" s="142">
        <f>O455*H455</f>
        <v>0</v>
      </c>
      <c r="Q455" s="142">
        <v>2.9999999999999997E-4</v>
      </c>
      <c r="R455" s="142">
        <f>Q455*H455</f>
        <v>7.1999999999999998E-3</v>
      </c>
      <c r="S455" s="142">
        <v>0</v>
      </c>
      <c r="T455" s="143">
        <f>S455*H455</f>
        <v>0</v>
      </c>
      <c r="AR455" s="144" t="s">
        <v>265</v>
      </c>
      <c r="AT455" s="144" t="s">
        <v>150</v>
      </c>
      <c r="AU455" s="144" t="s">
        <v>90</v>
      </c>
      <c r="AY455" s="18" t="s">
        <v>148</v>
      </c>
      <c r="BE455" s="145">
        <f>IF(N455="základní",J455,0)</f>
        <v>0</v>
      </c>
      <c r="BF455" s="145">
        <f>IF(N455="snížená",J455,0)</f>
        <v>0</v>
      </c>
      <c r="BG455" s="145">
        <f>IF(N455="zákl. přenesená",J455,0)</f>
        <v>0</v>
      </c>
      <c r="BH455" s="145">
        <f>IF(N455="sníž. přenesená",J455,0)</f>
        <v>0</v>
      </c>
      <c r="BI455" s="145">
        <f>IF(N455="nulová",J455,0)</f>
        <v>0</v>
      </c>
      <c r="BJ455" s="18" t="s">
        <v>23</v>
      </c>
      <c r="BK455" s="145">
        <f>ROUND(I455*H455,2)</f>
        <v>0</v>
      </c>
      <c r="BL455" s="18" t="s">
        <v>265</v>
      </c>
      <c r="BM455" s="144" t="s">
        <v>757</v>
      </c>
    </row>
    <row r="456" spans="2:65" s="12" customFormat="1" ht="11.25">
      <c r="B456" s="150"/>
      <c r="D456" s="151" t="s">
        <v>159</v>
      </c>
      <c r="E456" s="152" t="s">
        <v>36</v>
      </c>
      <c r="F456" s="153" t="s">
        <v>943</v>
      </c>
      <c r="H456" s="152" t="s">
        <v>36</v>
      </c>
      <c r="I456" s="154"/>
      <c r="L456" s="150"/>
      <c r="M456" s="155"/>
      <c r="T456" s="156"/>
      <c r="AT456" s="152" t="s">
        <v>159</v>
      </c>
      <c r="AU456" s="152" t="s">
        <v>90</v>
      </c>
      <c r="AV456" s="12" t="s">
        <v>23</v>
      </c>
      <c r="AW456" s="12" t="s">
        <v>43</v>
      </c>
      <c r="AX456" s="12" t="s">
        <v>82</v>
      </c>
      <c r="AY456" s="152" t="s">
        <v>148</v>
      </c>
    </row>
    <row r="457" spans="2:65" s="13" customFormat="1" ht="11.25">
      <c r="B457" s="157"/>
      <c r="D457" s="151" t="s">
        <v>159</v>
      </c>
      <c r="E457" s="158" t="s">
        <v>36</v>
      </c>
      <c r="F457" s="159" t="s">
        <v>330</v>
      </c>
      <c r="H457" s="160">
        <v>24</v>
      </c>
      <c r="I457" s="161"/>
      <c r="L457" s="157"/>
      <c r="M457" s="162"/>
      <c r="T457" s="163"/>
      <c r="AT457" s="158" t="s">
        <v>159</v>
      </c>
      <c r="AU457" s="158" t="s">
        <v>90</v>
      </c>
      <c r="AV457" s="13" t="s">
        <v>90</v>
      </c>
      <c r="AW457" s="13" t="s">
        <v>43</v>
      </c>
      <c r="AX457" s="13" t="s">
        <v>23</v>
      </c>
      <c r="AY457" s="158" t="s">
        <v>148</v>
      </c>
    </row>
    <row r="458" spans="2:65" s="1" customFormat="1" ht="33" customHeight="1">
      <c r="B458" s="34"/>
      <c r="C458" s="133" t="s">
        <v>944</v>
      </c>
      <c r="D458" s="133" t="s">
        <v>150</v>
      </c>
      <c r="E458" s="134" t="s">
        <v>767</v>
      </c>
      <c r="F458" s="135" t="s">
        <v>768</v>
      </c>
      <c r="G458" s="136" t="s">
        <v>205</v>
      </c>
      <c r="H458" s="137">
        <v>7.0000000000000001E-3</v>
      </c>
      <c r="I458" s="138"/>
      <c r="J458" s="139">
        <f>ROUND(I458*H458,2)</f>
        <v>0</v>
      </c>
      <c r="K458" s="135" t="s">
        <v>154</v>
      </c>
      <c r="L458" s="34"/>
      <c r="M458" s="140" t="s">
        <v>36</v>
      </c>
      <c r="N458" s="141" t="s">
        <v>53</v>
      </c>
      <c r="P458" s="142">
        <f>O458*H458</f>
        <v>0</v>
      </c>
      <c r="Q458" s="142">
        <v>0</v>
      </c>
      <c r="R458" s="142">
        <f>Q458*H458</f>
        <v>0</v>
      </c>
      <c r="S458" s="142">
        <v>0</v>
      </c>
      <c r="T458" s="143">
        <f>S458*H458</f>
        <v>0</v>
      </c>
      <c r="AR458" s="144" t="s">
        <v>265</v>
      </c>
      <c r="AT458" s="144" t="s">
        <v>150</v>
      </c>
      <c r="AU458" s="144" t="s">
        <v>90</v>
      </c>
      <c r="AY458" s="18" t="s">
        <v>148</v>
      </c>
      <c r="BE458" s="145">
        <f>IF(N458="základní",J458,0)</f>
        <v>0</v>
      </c>
      <c r="BF458" s="145">
        <f>IF(N458="snížená",J458,0)</f>
        <v>0</v>
      </c>
      <c r="BG458" s="145">
        <f>IF(N458="zákl. přenesená",J458,0)</f>
        <v>0</v>
      </c>
      <c r="BH458" s="145">
        <f>IF(N458="sníž. přenesená",J458,0)</f>
        <v>0</v>
      </c>
      <c r="BI458" s="145">
        <f>IF(N458="nulová",J458,0)</f>
        <v>0</v>
      </c>
      <c r="BJ458" s="18" t="s">
        <v>23</v>
      </c>
      <c r="BK458" s="145">
        <f>ROUND(I458*H458,2)</f>
        <v>0</v>
      </c>
      <c r="BL458" s="18" t="s">
        <v>265</v>
      </c>
      <c r="BM458" s="144" t="s">
        <v>769</v>
      </c>
    </row>
    <row r="459" spans="2:65" s="1" customFormat="1" ht="11.25">
      <c r="B459" s="34"/>
      <c r="D459" s="146" t="s">
        <v>157</v>
      </c>
      <c r="F459" s="147" t="s">
        <v>770</v>
      </c>
      <c r="I459" s="148"/>
      <c r="L459" s="34"/>
      <c r="M459" s="149"/>
      <c r="T459" s="55"/>
      <c r="AT459" s="18" t="s">
        <v>157</v>
      </c>
      <c r="AU459" s="18" t="s">
        <v>90</v>
      </c>
    </row>
    <row r="460" spans="2:65" s="11" customFormat="1" ht="22.9" customHeight="1">
      <c r="B460" s="121"/>
      <c r="D460" s="122" t="s">
        <v>81</v>
      </c>
      <c r="E460" s="131" t="s">
        <v>483</v>
      </c>
      <c r="F460" s="131" t="s">
        <v>484</v>
      </c>
      <c r="I460" s="124"/>
      <c r="J460" s="132">
        <f>BK460</f>
        <v>0</v>
      </c>
      <c r="L460" s="121"/>
      <c r="M460" s="126"/>
      <c r="P460" s="127">
        <f>SUM(P461:P472)</f>
        <v>0</v>
      </c>
      <c r="R460" s="127">
        <f>SUM(R461:R472)</f>
        <v>0.33613560000000003</v>
      </c>
      <c r="T460" s="128">
        <f>SUM(T461:T472)</f>
        <v>0</v>
      </c>
      <c r="AR460" s="122" t="s">
        <v>90</v>
      </c>
      <c r="AT460" s="129" t="s">
        <v>81</v>
      </c>
      <c r="AU460" s="129" t="s">
        <v>23</v>
      </c>
      <c r="AY460" s="122" t="s">
        <v>148</v>
      </c>
      <c r="BK460" s="130">
        <f>SUM(BK461:BK472)</f>
        <v>0</v>
      </c>
    </row>
    <row r="461" spans="2:65" s="1" customFormat="1" ht="24.2" customHeight="1">
      <c r="B461" s="34"/>
      <c r="C461" s="133" t="s">
        <v>945</v>
      </c>
      <c r="D461" s="133" t="s">
        <v>150</v>
      </c>
      <c r="E461" s="134" t="s">
        <v>486</v>
      </c>
      <c r="F461" s="135" t="s">
        <v>946</v>
      </c>
      <c r="G461" s="136" t="s">
        <v>153</v>
      </c>
      <c r="H461" s="137">
        <v>143.61699999999999</v>
      </c>
      <c r="I461" s="138"/>
      <c r="J461" s="139">
        <f>ROUND(I461*H461,2)</f>
        <v>0</v>
      </c>
      <c r="K461" s="135" t="s">
        <v>36</v>
      </c>
      <c r="L461" s="34"/>
      <c r="M461" s="140" t="s">
        <v>36</v>
      </c>
      <c r="N461" s="141" t="s">
        <v>53</v>
      </c>
      <c r="P461" s="142">
        <f>O461*H461</f>
        <v>0</v>
      </c>
      <c r="Q461" s="142">
        <v>7.2000000000000005E-4</v>
      </c>
      <c r="R461" s="142">
        <f>Q461*H461</f>
        <v>0.10340423999999999</v>
      </c>
      <c r="S461" s="142">
        <v>0</v>
      </c>
      <c r="T461" s="143">
        <f>S461*H461</f>
        <v>0</v>
      </c>
      <c r="AR461" s="144" t="s">
        <v>265</v>
      </c>
      <c r="AT461" s="144" t="s">
        <v>150</v>
      </c>
      <c r="AU461" s="144" t="s">
        <v>90</v>
      </c>
      <c r="AY461" s="18" t="s">
        <v>148</v>
      </c>
      <c r="BE461" s="145">
        <f>IF(N461="základní",J461,0)</f>
        <v>0</v>
      </c>
      <c r="BF461" s="145">
        <f>IF(N461="snížená",J461,0)</f>
        <v>0</v>
      </c>
      <c r="BG461" s="145">
        <f>IF(N461="zákl. přenesená",J461,0)</f>
        <v>0</v>
      </c>
      <c r="BH461" s="145">
        <f>IF(N461="sníž. přenesená",J461,0)</f>
        <v>0</v>
      </c>
      <c r="BI461" s="145">
        <f>IF(N461="nulová",J461,0)</f>
        <v>0</v>
      </c>
      <c r="BJ461" s="18" t="s">
        <v>23</v>
      </c>
      <c r="BK461" s="145">
        <f>ROUND(I461*H461,2)</f>
        <v>0</v>
      </c>
      <c r="BL461" s="18" t="s">
        <v>265</v>
      </c>
      <c r="BM461" s="144" t="s">
        <v>488</v>
      </c>
    </row>
    <row r="462" spans="2:65" s="12" customFormat="1" ht="11.25">
      <c r="B462" s="150"/>
      <c r="D462" s="151" t="s">
        <v>159</v>
      </c>
      <c r="E462" s="152" t="s">
        <v>36</v>
      </c>
      <c r="F462" s="153" t="s">
        <v>843</v>
      </c>
      <c r="H462" s="152" t="s">
        <v>36</v>
      </c>
      <c r="I462" s="154"/>
      <c r="L462" s="150"/>
      <c r="M462" s="155"/>
      <c r="T462" s="156"/>
      <c r="AT462" s="152" t="s">
        <v>159</v>
      </c>
      <c r="AU462" s="152" t="s">
        <v>90</v>
      </c>
      <c r="AV462" s="12" t="s">
        <v>23</v>
      </c>
      <c r="AW462" s="12" t="s">
        <v>43</v>
      </c>
      <c r="AX462" s="12" t="s">
        <v>82</v>
      </c>
      <c r="AY462" s="152" t="s">
        <v>148</v>
      </c>
    </row>
    <row r="463" spans="2:65" s="12" customFormat="1" ht="11.25">
      <c r="B463" s="150"/>
      <c r="D463" s="151" t="s">
        <v>159</v>
      </c>
      <c r="E463" s="152" t="s">
        <v>36</v>
      </c>
      <c r="F463" s="153" t="s">
        <v>681</v>
      </c>
      <c r="H463" s="152" t="s">
        <v>36</v>
      </c>
      <c r="I463" s="154"/>
      <c r="L463" s="150"/>
      <c r="M463" s="155"/>
      <c r="T463" s="156"/>
      <c r="AT463" s="152" t="s">
        <v>159</v>
      </c>
      <c r="AU463" s="152" t="s">
        <v>90</v>
      </c>
      <c r="AV463" s="12" t="s">
        <v>23</v>
      </c>
      <c r="AW463" s="12" t="s">
        <v>43</v>
      </c>
      <c r="AX463" s="12" t="s">
        <v>82</v>
      </c>
      <c r="AY463" s="152" t="s">
        <v>148</v>
      </c>
    </row>
    <row r="464" spans="2:65" s="13" customFormat="1" ht="11.25">
      <c r="B464" s="157"/>
      <c r="D464" s="151" t="s">
        <v>159</v>
      </c>
      <c r="E464" s="158" t="s">
        <v>36</v>
      </c>
      <c r="F464" s="159" t="s">
        <v>844</v>
      </c>
      <c r="H464" s="160">
        <v>77.953000000000003</v>
      </c>
      <c r="I464" s="161"/>
      <c r="L464" s="157"/>
      <c r="M464" s="162"/>
      <c r="T464" s="163"/>
      <c r="AT464" s="158" t="s">
        <v>159</v>
      </c>
      <c r="AU464" s="158" t="s">
        <v>90</v>
      </c>
      <c r="AV464" s="13" t="s">
        <v>90</v>
      </c>
      <c r="AW464" s="13" t="s">
        <v>43</v>
      </c>
      <c r="AX464" s="13" t="s">
        <v>82</v>
      </c>
      <c r="AY464" s="158" t="s">
        <v>148</v>
      </c>
    </row>
    <row r="465" spans="2:65" s="12" customFormat="1" ht="11.25">
      <c r="B465" s="150"/>
      <c r="D465" s="151" t="s">
        <v>159</v>
      </c>
      <c r="E465" s="152" t="s">
        <v>36</v>
      </c>
      <c r="F465" s="153" t="s">
        <v>947</v>
      </c>
      <c r="H465" s="152" t="s">
        <v>36</v>
      </c>
      <c r="I465" s="154"/>
      <c r="L465" s="150"/>
      <c r="M465" s="155"/>
      <c r="T465" s="156"/>
      <c r="AT465" s="152" t="s">
        <v>159</v>
      </c>
      <c r="AU465" s="152" t="s">
        <v>90</v>
      </c>
      <c r="AV465" s="12" t="s">
        <v>23</v>
      </c>
      <c r="AW465" s="12" t="s">
        <v>43</v>
      </c>
      <c r="AX465" s="12" t="s">
        <v>82</v>
      </c>
      <c r="AY465" s="152" t="s">
        <v>148</v>
      </c>
    </row>
    <row r="466" spans="2:65" s="13" customFormat="1" ht="11.25">
      <c r="B466" s="157"/>
      <c r="D466" s="151" t="s">
        <v>159</v>
      </c>
      <c r="E466" s="158" t="s">
        <v>36</v>
      </c>
      <c r="F466" s="159" t="s">
        <v>856</v>
      </c>
      <c r="H466" s="160">
        <v>54.073</v>
      </c>
      <c r="I466" s="161"/>
      <c r="L466" s="157"/>
      <c r="M466" s="162"/>
      <c r="T466" s="163"/>
      <c r="AT466" s="158" t="s">
        <v>159</v>
      </c>
      <c r="AU466" s="158" t="s">
        <v>90</v>
      </c>
      <c r="AV466" s="13" t="s">
        <v>90</v>
      </c>
      <c r="AW466" s="13" t="s">
        <v>43</v>
      </c>
      <c r="AX466" s="13" t="s">
        <v>82</v>
      </c>
      <c r="AY466" s="158" t="s">
        <v>148</v>
      </c>
    </row>
    <row r="467" spans="2:65" s="13" customFormat="1" ht="22.5">
      <c r="B467" s="157"/>
      <c r="D467" s="151" t="s">
        <v>159</v>
      </c>
      <c r="E467" s="158" t="s">
        <v>36</v>
      </c>
      <c r="F467" s="159" t="s">
        <v>948</v>
      </c>
      <c r="H467" s="160">
        <v>11.590999999999999</v>
      </c>
      <c r="I467" s="161"/>
      <c r="L467" s="157"/>
      <c r="M467" s="162"/>
      <c r="T467" s="163"/>
      <c r="AT467" s="158" t="s">
        <v>159</v>
      </c>
      <c r="AU467" s="158" t="s">
        <v>90</v>
      </c>
      <c r="AV467" s="13" t="s">
        <v>90</v>
      </c>
      <c r="AW467" s="13" t="s">
        <v>43</v>
      </c>
      <c r="AX467" s="13" t="s">
        <v>82</v>
      </c>
      <c r="AY467" s="158" t="s">
        <v>148</v>
      </c>
    </row>
    <row r="468" spans="2:65" s="14" customFormat="1" ht="11.25">
      <c r="B468" s="164"/>
      <c r="D468" s="151" t="s">
        <v>159</v>
      </c>
      <c r="E468" s="165" t="s">
        <v>36</v>
      </c>
      <c r="F468" s="166" t="s">
        <v>167</v>
      </c>
      <c r="H468" s="167">
        <v>143.61699999999999</v>
      </c>
      <c r="I468" s="168"/>
      <c r="L468" s="164"/>
      <c r="M468" s="169"/>
      <c r="T468" s="170"/>
      <c r="AT468" s="165" t="s">
        <v>159</v>
      </c>
      <c r="AU468" s="165" t="s">
        <v>90</v>
      </c>
      <c r="AV468" s="14" t="s">
        <v>155</v>
      </c>
      <c r="AW468" s="14" t="s">
        <v>43</v>
      </c>
      <c r="AX468" s="14" t="s">
        <v>23</v>
      </c>
      <c r="AY468" s="165" t="s">
        <v>148</v>
      </c>
    </row>
    <row r="469" spans="2:65" s="1" customFormat="1" ht="21.75" customHeight="1">
      <c r="B469" s="34"/>
      <c r="C469" s="133" t="s">
        <v>949</v>
      </c>
      <c r="D469" s="133" t="s">
        <v>150</v>
      </c>
      <c r="E469" s="134" t="s">
        <v>495</v>
      </c>
      <c r="F469" s="135" t="s">
        <v>780</v>
      </c>
      <c r="G469" s="136" t="s">
        <v>153</v>
      </c>
      <c r="H469" s="137">
        <v>323.238</v>
      </c>
      <c r="I469" s="138"/>
      <c r="J469" s="139">
        <f>ROUND(I469*H469,2)</f>
        <v>0</v>
      </c>
      <c r="K469" s="135" t="s">
        <v>36</v>
      </c>
      <c r="L469" s="34"/>
      <c r="M469" s="140" t="s">
        <v>36</v>
      </c>
      <c r="N469" s="141" t="s">
        <v>53</v>
      </c>
      <c r="P469" s="142">
        <f>O469*H469</f>
        <v>0</v>
      </c>
      <c r="Q469" s="142">
        <v>7.2000000000000005E-4</v>
      </c>
      <c r="R469" s="142">
        <f>Q469*H469</f>
        <v>0.23273136000000003</v>
      </c>
      <c r="S469" s="142">
        <v>0</v>
      </c>
      <c r="T469" s="143">
        <f>S469*H469</f>
        <v>0</v>
      </c>
      <c r="AR469" s="144" t="s">
        <v>265</v>
      </c>
      <c r="AT469" s="144" t="s">
        <v>150</v>
      </c>
      <c r="AU469" s="144" t="s">
        <v>90</v>
      </c>
      <c r="AY469" s="18" t="s">
        <v>148</v>
      </c>
      <c r="BE469" s="145">
        <f>IF(N469="základní",J469,0)</f>
        <v>0</v>
      </c>
      <c r="BF469" s="145">
        <f>IF(N469="snížená",J469,0)</f>
        <v>0</v>
      </c>
      <c r="BG469" s="145">
        <f>IF(N469="zákl. přenesená",J469,0)</f>
        <v>0</v>
      </c>
      <c r="BH469" s="145">
        <f>IF(N469="sníž. přenesená",J469,0)</f>
        <v>0</v>
      </c>
      <c r="BI469" s="145">
        <f>IF(N469="nulová",J469,0)</f>
        <v>0</v>
      </c>
      <c r="BJ469" s="18" t="s">
        <v>23</v>
      </c>
      <c r="BK469" s="145">
        <f>ROUND(I469*H469,2)</f>
        <v>0</v>
      </c>
      <c r="BL469" s="18" t="s">
        <v>265</v>
      </c>
      <c r="BM469" s="144" t="s">
        <v>497</v>
      </c>
    </row>
    <row r="470" spans="2:65" s="12" customFormat="1" ht="11.25">
      <c r="B470" s="150"/>
      <c r="D470" s="151" t="s">
        <v>159</v>
      </c>
      <c r="E470" s="152" t="s">
        <v>36</v>
      </c>
      <c r="F470" s="153" t="s">
        <v>711</v>
      </c>
      <c r="H470" s="152" t="s">
        <v>36</v>
      </c>
      <c r="I470" s="154"/>
      <c r="L470" s="150"/>
      <c r="M470" s="155"/>
      <c r="T470" s="156"/>
      <c r="AT470" s="152" t="s">
        <v>159</v>
      </c>
      <c r="AU470" s="152" t="s">
        <v>90</v>
      </c>
      <c r="AV470" s="12" t="s">
        <v>23</v>
      </c>
      <c r="AW470" s="12" t="s">
        <v>43</v>
      </c>
      <c r="AX470" s="12" t="s">
        <v>82</v>
      </c>
      <c r="AY470" s="152" t="s">
        <v>148</v>
      </c>
    </row>
    <row r="471" spans="2:65" s="13" customFormat="1" ht="11.25">
      <c r="B471" s="157"/>
      <c r="D471" s="151" t="s">
        <v>159</v>
      </c>
      <c r="E471" s="158" t="s">
        <v>36</v>
      </c>
      <c r="F471" s="159" t="s">
        <v>862</v>
      </c>
      <c r="H471" s="160">
        <v>323.238</v>
      </c>
      <c r="I471" s="161"/>
      <c r="L471" s="157"/>
      <c r="M471" s="162"/>
      <c r="T471" s="163"/>
      <c r="AT471" s="158" t="s">
        <v>159</v>
      </c>
      <c r="AU471" s="158" t="s">
        <v>90</v>
      </c>
      <c r="AV471" s="13" t="s">
        <v>90</v>
      </c>
      <c r="AW471" s="13" t="s">
        <v>43</v>
      </c>
      <c r="AX471" s="13" t="s">
        <v>82</v>
      </c>
      <c r="AY471" s="158" t="s">
        <v>148</v>
      </c>
    </row>
    <row r="472" spans="2:65" s="14" customFormat="1" ht="11.25">
      <c r="B472" s="164"/>
      <c r="D472" s="151" t="s">
        <v>159</v>
      </c>
      <c r="E472" s="165" t="s">
        <v>36</v>
      </c>
      <c r="F472" s="166" t="s">
        <v>167</v>
      </c>
      <c r="H472" s="167">
        <v>323.238</v>
      </c>
      <c r="I472" s="168"/>
      <c r="L472" s="164"/>
      <c r="M472" s="188"/>
      <c r="N472" s="189"/>
      <c r="O472" s="189"/>
      <c r="P472" s="189"/>
      <c r="Q472" s="189"/>
      <c r="R472" s="189"/>
      <c r="S472" s="189"/>
      <c r="T472" s="190"/>
      <c r="AT472" s="165" t="s">
        <v>159</v>
      </c>
      <c r="AU472" s="165" t="s">
        <v>90</v>
      </c>
      <c r="AV472" s="14" t="s">
        <v>155</v>
      </c>
      <c r="AW472" s="14" t="s">
        <v>43</v>
      </c>
      <c r="AX472" s="14" t="s">
        <v>23</v>
      </c>
      <c r="AY472" s="165" t="s">
        <v>148</v>
      </c>
    </row>
    <row r="473" spans="2:65" s="1" customFormat="1" ht="6.95" customHeight="1">
      <c r="B473" s="43"/>
      <c r="C473" s="44"/>
      <c r="D473" s="44"/>
      <c r="E473" s="44"/>
      <c r="F473" s="44"/>
      <c r="G473" s="44"/>
      <c r="H473" s="44"/>
      <c r="I473" s="44"/>
      <c r="J473" s="44"/>
      <c r="K473" s="44"/>
      <c r="L473" s="34"/>
    </row>
  </sheetData>
  <sheetProtection algorithmName="SHA-512" hashValue="45rTz0KAPdLFRLXUU68N2U2fl6NrduMee+sxla0KSbQAhnIWx+mI4YL8VBjo5I92YuJYEZ0UbLv7KJaLve4TCw==" saltValue="8M6TvGEbH//XJBaImSX6nAv4ZvxJY8h3fP2zFgfIfuGQA9igfCSszuYGNDpsQVsFURo9LGG5XwGREfScDZmCsA==" spinCount="100000" sheet="1" objects="1" scenarios="1" formatColumns="0" formatRows="0" autoFilter="0"/>
  <autoFilter ref="C100:K472" xr:uid="{00000000-0009-0000-0000-000004000000}"/>
  <mergeCells count="12">
    <mergeCell ref="E93:H93"/>
    <mergeCell ref="L2:V2"/>
    <mergeCell ref="E50:H50"/>
    <mergeCell ref="E52:H52"/>
    <mergeCell ref="E54:H54"/>
    <mergeCell ref="E89:H89"/>
    <mergeCell ref="E91:H91"/>
    <mergeCell ref="E7:H7"/>
    <mergeCell ref="E9:H9"/>
    <mergeCell ref="E11:H11"/>
    <mergeCell ref="E20:H20"/>
    <mergeCell ref="E29:H29"/>
  </mergeCells>
  <hyperlinks>
    <hyperlink ref="F105" r:id="rId1" xr:uid="{00000000-0004-0000-0400-000000000000}"/>
    <hyperlink ref="F119" r:id="rId2" xr:uid="{00000000-0004-0000-0400-000001000000}"/>
    <hyperlink ref="F131" r:id="rId3" xr:uid="{00000000-0004-0000-0400-000002000000}"/>
    <hyperlink ref="F137" r:id="rId4" xr:uid="{00000000-0004-0000-0400-000003000000}"/>
    <hyperlink ref="F141" r:id="rId5" xr:uid="{00000000-0004-0000-0400-000004000000}"/>
    <hyperlink ref="F146" r:id="rId6" xr:uid="{00000000-0004-0000-0400-000005000000}"/>
    <hyperlink ref="F151" r:id="rId7" xr:uid="{00000000-0004-0000-0400-000006000000}"/>
    <hyperlink ref="F156" r:id="rId8" xr:uid="{00000000-0004-0000-0400-000007000000}"/>
    <hyperlink ref="F161" r:id="rId9" xr:uid="{00000000-0004-0000-0400-000008000000}"/>
    <hyperlink ref="F170" r:id="rId10" xr:uid="{00000000-0004-0000-0400-000009000000}"/>
    <hyperlink ref="F174" r:id="rId11" xr:uid="{00000000-0004-0000-0400-00000A000000}"/>
    <hyperlink ref="F182" r:id="rId12" xr:uid="{00000000-0004-0000-0400-00000B000000}"/>
    <hyperlink ref="F187" r:id="rId13" xr:uid="{00000000-0004-0000-0400-00000C000000}"/>
    <hyperlink ref="F199" r:id="rId14" xr:uid="{00000000-0004-0000-0400-00000D000000}"/>
    <hyperlink ref="F205" r:id="rId15" xr:uid="{00000000-0004-0000-0400-00000E000000}"/>
    <hyperlink ref="F223" r:id="rId16" xr:uid="{00000000-0004-0000-0400-00000F000000}"/>
    <hyperlink ref="F242" r:id="rId17" xr:uid="{00000000-0004-0000-0400-000010000000}"/>
    <hyperlink ref="F253" r:id="rId18" xr:uid="{00000000-0004-0000-0400-000011000000}"/>
    <hyperlink ref="F304" r:id="rId19" xr:uid="{00000000-0004-0000-0400-000012000000}"/>
    <hyperlink ref="F310" r:id="rId20" xr:uid="{00000000-0004-0000-0400-000013000000}"/>
    <hyperlink ref="F332" r:id="rId21" xr:uid="{00000000-0004-0000-0400-000014000000}"/>
    <hyperlink ref="F349" r:id="rId22" xr:uid="{00000000-0004-0000-0400-000015000000}"/>
    <hyperlink ref="F365" r:id="rId23" xr:uid="{00000000-0004-0000-0400-000016000000}"/>
    <hyperlink ref="F386" r:id="rId24" xr:uid="{00000000-0004-0000-0400-000017000000}"/>
    <hyperlink ref="F394" r:id="rId25" xr:uid="{00000000-0004-0000-0400-000018000000}"/>
    <hyperlink ref="F416" r:id="rId26" xr:uid="{00000000-0004-0000-0400-000019000000}"/>
    <hyperlink ref="F418" r:id="rId27" xr:uid="{00000000-0004-0000-0400-00001A000000}"/>
    <hyperlink ref="F421" r:id="rId28" xr:uid="{00000000-0004-0000-0400-00001B000000}"/>
    <hyperlink ref="F423" r:id="rId29" xr:uid="{00000000-0004-0000-0400-00001C000000}"/>
    <hyperlink ref="F426" r:id="rId30" xr:uid="{00000000-0004-0000-0400-00001D000000}"/>
    <hyperlink ref="F429" r:id="rId31" xr:uid="{00000000-0004-0000-0400-00001E000000}"/>
    <hyperlink ref="F438" r:id="rId32" xr:uid="{00000000-0004-0000-0400-00001F000000}"/>
    <hyperlink ref="F441" r:id="rId33" xr:uid="{00000000-0004-0000-0400-000020000000}"/>
    <hyperlink ref="F453" r:id="rId34" xr:uid="{00000000-0004-0000-0400-000021000000}"/>
    <hyperlink ref="F459" r:id="rId35" xr:uid="{00000000-0004-0000-0400-00002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1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8" t="s">
        <v>108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2:46" ht="24.95" customHeight="1">
      <c r="B4" s="21"/>
      <c r="D4" s="22" t="s">
        <v>109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2" t="str">
        <f>'Rekapitulace stavby'!K6</f>
        <v>Stavební a restaurátorská obnova - areál Velehrad  - SO 05 Ohradní zeď (č.7-11)</v>
      </c>
      <c r="F7" s="323"/>
      <c r="G7" s="323"/>
      <c r="H7" s="323"/>
      <c r="L7" s="21"/>
    </row>
    <row r="8" spans="2:46" s="1" customFormat="1" ht="12" customHeight="1">
      <c r="B8" s="34"/>
      <c r="D8" s="28" t="s">
        <v>110</v>
      </c>
      <c r="L8" s="34"/>
    </row>
    <row r="9" spans="2:46" s="1" customFormat="1" ht="16.5" customHeight="1">
      <c r="B9" s="34"/>
      <c r="E9" s="281" t="s">
        <v>950</v>
      </c>
      <c r="F9" s="324"/>
      <c r="G9" s="324"/>
      <c r="H9" s="324"/>
      <c r="L9" s="34"/>
    </row>
    <row r="10" spans="2:46" s="1" customFormat="1" ht="11.25">
      <c r="B10" s="34"/>
      <c r="L10" s="34"/>
    </row>
    <row r="11" spans="2:46" s="1" customFormat="1" ht="12" customHeight="1">
      <c r="B11" s="34"/>
      <c r="D11" s="28" t="s">
        <v>19</v>
      </c>
      <c r="F11" s="26" t="s">
        <v>36</v>
      </c>
      <c r="I11" s="28" t="s">
        <v>21</v>
      </c>
      <c r="J11" s="26" t="s">
        <v>36</v>
      </c>
      <c r="L11" s="34"/>
    </row>
    <row r="12" spans="2:46" s="1" customFormat="1" ht="12" customHeight="1">
      <c r="B12" s="34"/>
      <c r="D12" s="28" t="s">
        <v>24</v>
      </c>
      <c r="F12" s="26" t="s">
        <v>25</v>
      </c>
      <c r="I12" s="28" t="s">
        <v>26</v>
      </c>
      <c r="J12" s="51" t="str">
        <f>'Rekapitulace stavby'!AN8</f>
        <v>25. 8. 2025</v>
      </c>
      <c r="L12" s="34"/>
    </row>
    <row r="13" spans="2:46" s="1" customFormat="1" ht="10.9" customHeight="1">
      <c r="B13" s="34"/>
      <c r="L13" s="34"/>
    </row>
    <row r="14" spans="2:46" s="1" customFormat="1" ht="12" customHeight="1">
      <c r="B14" s="34"/>
      <c r="D14" s="28" t="s">
        <v>34</v>
      </c>
      <c r="I14" s="28" t="s">
        <v>35</v>
      </c>
      <c r="J14" s="26" t="s">
        <v>36</v>
      </c>
      <c r="L14" s="34"/>
    </row>
    <row r="15" spans="2:46" s="1" customFormat="1" ht="18" customHeight="1">
      <c r="B15" s="34"/>
      <c r="E15" s="26" t="s">
        <v>37</v>
      </c>
      <c r="I15" s="28" t="s">
        <v>38</v>
      </c>
      <c r="J15" s="26" t="s">
        <v>36</v>
      </c>
      <c r="L15" s="34"/>
    </row>
    <row r="16" spans="2:46" s="1" customFormat="1" ht="6.95" customHeight="1">
      <c r="B16" s="34"/>
      <c r="L16" s="34"/>
    </row>
    <row r="17" spans="2:12" s="1" customFormat="1" ht="12" customHeight="1">
      <c r="B17" s="34"/>
      <c r="D17" s="28" t="s">
        <v>39</v>
      </c>
      <c r="I17" s="28" t="s">
        <v>35</v>
      </c>
      <c r="J17" s="29" t="str">
        <f>'Rekapitulace stavby'!AN13</f>
        <v>Vyplň údaj</v>
      </c>
      <c r="L17" s="34"/>
    </row>
    <row r="18" spans="2:12" s="1" customFormat="1" ht="18" customHeight="1">
      <c r="B18" s="34"/>
      <c r="E18" s="325" t="str">
        <f>'Rekapitulace stavby'!E14</f>
        <v>Vyplň údaj</v>
      </c>
      <c r="F18" s="306"/>
      <c r="G18" s="306"/>
      <c r="H18" s="306"/>
      <c r="I18" s="28" t="s">
        <v>38</v>
      </c>
      <c r="J18" s="29" t="str">
        <f>'Rekapitulace stavby'!AN14</f>
        <v>Vyplň údaj</v>
      </c>
      <c r="L18" s="34"/>
    </row>
    <row r="19" spans="2:12" s="1" customFormat="1" ht="6.95" customHeight="1">
      <c r="B19" s="34"/>
      <c r="L19" s="34"/>
    </row>
    <row r="20" spans="2:12" s="1" customFormat="1" ht="12" customHeight="1">
      <c r="B20" s="34"/>
      <c r="D20" s="28" t="s">
        <v>41</v>
      </c>
      <c r="I20" s="28" t="s">
        <v>35</v>
      </c>
      <c r="J20" s="26" t="s">
        <v>36</v>
      </c>
      <c r="L20" s="34"/>
    </row>
    <row r="21" spans="2:12" s="1" customFormat="1" ht="18" customHeight="1">
      <c r="B21" s="34"/>
      <c r="E21" s="26" t="s">
        <v>42</v>
      </c>
      <c r="I21" s="28" t="s">
        <v>38</v>
      </c>
      <c r="J21" s="26" t="s">
        <v>36</v>
      </c>
      <c r="L21" s="34"/>
    </row>
    <row r="22" spans="2:12" s="1" customFormat="1" ht="6.95" customHeight="1">
      <c r="B22" s="34"/>
      <c r="L22" s="34"/>
    </row>
    <row r="23" spans="2:12" s="1" customFormat="1" ht="12" customHeight="1">
      <c r="B23" s="34"/>
      <c r="D23" s="28" t="s">
        <v>44</v>
      </c>
      <c r="I23" s="28" t="s">
        <v>35</v>
      </c>
      <c r="J23" s="26" t="s">
        <v>36</v>
      </c>
      <c r="L23" s="34"/>
    </row>
    <row r="24" spans="2:12" s="1" customFormat="1" ht="18" customHeight="1">
      <c r="B24" s="34"/>
      <c r="E24" s="26" t="s">
        <v>45</v>
      </c>
      <c r="I24" s="28" t="s">
        <v>38</v>
      </c>
      <c r="J24" s="26" t="s">
        <v>36</v>
      </c>
      <c r="L24" s="34"/>
    </row>
    <row r="25" spans="2:12" s="1" customFormat="1" ht="6.95" customHeight="1">
      <c r="B25" s="34"/>
      <c r="L25" s="34"/>
    </row>
    <row r="26" spans="2:12" s="1" customFormat="1" ht="12" customHeight="1">
      <c r="B26" s="34"/>
      <c r="D26" s="28" t="s">
        <v>46</v>
      </c>
      <c r="L26" s="34"/>
    </row>
    <row r="27" spans="2:12" s="7" customFormat="1" ht="47.25" customHeight="1">
      <c r="B27" s="93"/>
      <c r="E27" s="311" t="s">
        <v>114</v>
      </c>
      <c r="F27" s="311"/>
      <c r="G27" s="311"/>
      <c r="H27" s="311"/>
      <c r="L27" s="93"/>
    </row>
    <row r="28" spans="2:12" s="1" customFormat="1" ht="6.95" customHeight="1">
      <c r="B28" s="34"/>
      <c r="L28" s="34"/>
    </row>
    <row r="29" spans="2:12" s="1" customFormat="1" ht="6.95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35" customHeight="1">
      <c r="B30" s="34"/>
      <c r="D30" s="94" t="s">
        <v>48</v>
      </c>
      <c r="J30" s="65">
        <f>ROUND(J82, 2)</f>
        <v>0</v>
      </c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5" customHeight="1">
      <c r="B32" s="34"/>
      <c r="F32" s="37" t="s">
        <v>50</v>
      </c>
      <c r="I32" s="37" t="s">
        <v>49</v>
      </c>
      <c r="J32" s="37" t="s">
        <v>51</v>
      </c>
      <c r="L32" s="34"/>
    </row>
    <row r="33" spans="2:12" s="1" customFormat="1" ht="14.45" customHeight="1">
      <c r="B33" s="34"/>
      <c r="D33" s="54" t="s">
        <v>52</v>
      </c>
      <c r="E33" s="28" t="s">
        <v>53</v>
      </c>
      <c r="F33" s="85">
        <f>ROUND((SUM(BE82:BE116)),  2)</f>
        <v>0</v>
      </c>
      <c r="I33" s="95">
        <v>0.21</v>
      </c>
      <c r="J33" s="85">
        <f>ROUND(((SUM(BE82:BE116))*I33),  2)</f>
        <v>0</v>
      </c>
      <c r="L33" s="34"/>
    </row>
    <row r="34" spans="2:12" s="1" customFormat="1" ht="14.45" customHeight="1">
      <c r="B34" s="34"/>
      <c r="E34" s="28" t="s">
        <v>54</v>
      </c>
      <c r="F34" s="85">
        <f>ROUND((SUM(BF82:BF116)),  2)</f>
        <v>0</v>
      </c>
      <c r="I34" s="95">
        <v>0.12</v>
      </c>
      <c r="J34" s="85">
        <f>ROUND(((SUM(BF82:BF116))*I34),  2)</f>
        <v>0</v>
      </c>
      <c r="L34" s="34"/>
    </row>
    <row r="35" spans="2:12" s="1" customFormat="1" ht="14.45" hidden="1" customHeight="1">
      <c r="B35" s="34"/>
      <c r="E35" s="28" t="s">
        <v>55</v>
      </c>
      <c r="F35" s="85">
        <f>ROUND((SUM(BG82:BG116)),  2)</f>
        <v>0</v>
      </c>
      <c r="I35" s="95">
        <v>0.21</v>
      </c>
      <c r="J35" s="85">
        <f>0</f>
        <v>0</v>
      </c>
      <c r="L35" s="34"/>
    </row>
    <row r="36" spans="2:12" s="1" customFormat="1" ht="14.45" hidden="1" customHeight="1">
      <c r="B36" s="34"/>
      <c r="E36" s="28" t="s">
        <v>56</v>
      </c>
      <c r="F36" s="85">
        <f>ROUND((SUM(BH82:BH116)),  2)</f>
        <v>0</v>
      </c>
      <c r="I36" s="95">
        <v>0.12</v>
      </c>
      <c r="J36" s="85">
        <f>0</f>
        <v>0</v>
      </c>
      <c r="L36" s="34"/>
    </row>
    <row r="37" spans="2:12" s="1" customFormat="1" ht="14.45" hidden="1" customHeight="1">
      <c r="B37" s="34"/>
      <c r="E37" s="28" t="s">
        <v>57</v>
      </c>
      <c r="F37" s="85">
        <f>ROUND((SUM(BI82:BI116)),  2)</f>
        <v>0</v>
      </c>
      <c r="I37" s="95">
        <v>0</v>
      </c>
      <c r="J37" s="85">
        <f>0</f>
        <v>0</v>
      </c>
      <c r="L37" s="34"/>
    </row>
    <row r="38" spans="2:12" s="1" customFormat="1" ht="6.95" customHeight="1">
      <c r="B38" s="34"/>
      <c r="L38" s="34"/>
    </row>
    <row r="39" spans="2:12" s="1" customFormat="1" ht="25.35" customHeight="1">
      <c r="B39" s="34"/>
      <c r="C39" s="96"/>
      <c r="D39" s="97" t="s">
        <v>58</v>
      </c>
      <c r="E39" s="56"/>
      <c r="F39" s="56"/>
      <c r="G39" s="98" t="s">
        <v>59</v>
      </c>
      <c r="H39" s="99" t="s">
        <v>60</v>
      </c>
      <c r="I39" s="56"/>
      <c r="J39" s="100">
        <f>SUM(J30:J37)</f>
        <v>0</v>
      </c>
      <c r="K39" s="101"/>
      <c r="L39" s="34"/>
    </row>
    <row r="40" spans="2:12" s="1" customFormat="1" ht="14.45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6.95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4.95" customHeight="1">
      <c r="B45" s="34"/>
      <c r="C45" s="22" t="s">
        <v>115</v>
      </c>
      <c r="L45" s="34"/>
    </row>
    <row r="46" spans="2:12" s="1" customFormat="1" ht="6.95" customHeight="1">
      <c r="B46" s="34"/>
      <c r="L46" s="34"/>
    </row>
    <row r="47" spans="2:12" s="1" customFormat="1" ht="12" customHeight="1">
      <c r="B47" s="34"/>
      <c r="C47" s="28" t="s">
        <v>16</v>
      </c>
      <c r="L47" s="34"/>
    </row>
    <row r="48" spans="2:12" s="1" customFormat="1" ht="16.5" customHeight="1">
      <c r="B48" s="34"/>
      <c r="E48" s="322" t="str">
        <f>E7</f>
        <v>Stavební a restaurátorská obnova - areál Velehrad  - SO 05 Ohradní zeď (č.7-11)</v>
      </c>
      <c r="F48" s="323"/>
      <c r="G48" s="323"/>
      <c r="H48" s="323"/>
      <c r="L48" s="34"/>
    </row>
    <row r="49" spans="2:47" s="1" customFormat="1" ht="12" customHeight="1">
      <c r="B49" s="34"/>
      <c r="C49" s="28" t="s">
        <v>110</v>
      </c>
      <c r="L49" s="34"/>
    </row>
    <row r="50" spans="2:47" s="1" customFormat="1" ht="16.5" customHeight="1">
      <c r="B50" s="34"/>
      <c r="E50" s="281" t="str">
        <f>E9</f>
        <v xml:space="preserve">05.1 - Vedlejší a ostatní náklady </v>
      </c>
      <c r="F50" s="324"/>
      <c r="G50" s="324"/>
      <c r="H50" s="324"/>
      <c r="L50" s="34"/>
    </row>
    <row r="51" spans="2:47" s="1" customFormat="1" ht="6.95" customHeight="1">
      <c r="B51" s="34"/>
      <c r="L51" s="34"/>
    </row>
    <row r="52" spans="2:47" s="1" customFormat="1" ht="12" customHeight="1">
      <c r="B52" s="34"/>
      <c r="C52" s="28" t="s">
        <v>24</v>
      </c>
      <c r="F52" s="26" t="str">
        <f>F12</f>
        <v>Velehrad</v>
      </c>
      <c r="I52" s="28" t="s">
        <v>26</v>
      </c>
      <c r="J52" s="51" t="str">
        <f>IF(J12="","",J12)</f>
        <v>25. 8. 2025</v>
      </c>
      <c r="L52" s="34"/>
    </row>
    <row r="53" spans="2:47" s="1" customFormat="1" ht="6.95" customHeight="1">
      <c r="B53" s="34"/>
      <c r="L53" s="34"/>
    </row>
    <row r="54" spans="2:47" s="1" customFormat="1" ht="40.15" customHeight="1">
      <c r="B54" s="34"/>
      <c r="C54" s="28" t="s">
        <v>34</v>
      </c>
      <c r="F54" s="26" t="str">
        <f>E15</f>
        <v>Arcibiskupství olomoucké, Wurmova562/9, Olomouc</v>
      </c>
      <c r="I54" s="28" t="s">
        <v>41</v>
      </c>
      <c r="J54" s="32" t="str">
        <f>E21</f>
        <v>Atelier A, ulice 8.května  16 , Olomouc</v>
      </c>
      <c r="L54" s="34"/>
    </row>
    <row r="55" spans="2:47" s="1" customFormat="1" ht="15.2" customHeight="1">
      <c r="B55" s="34"/>
      <c r="C55" s="28" t="s">
        <v>39</v>
      </c>
      <c r="F55" s="26" t="str">
        <f>IF(E18="","",E18)</f>
        <v>Vyplň údaj</v>
      </c>
      <c r="I55" s="28" t="s">
        <v>44</v>
      </c>
      <c r="J55" s="32" t="str">
        <f>E24</f>
        <v>Kucek</v>
      </c>
      <c r="L55" s="34"/>
    </row>
    <row r="56" spans="2:47" s="1" customFormat="1" ht="10.35" customHeight="1">
      <c r="B56" s="34"/>
      <c r="L56" s="34"/>
    </row>
    <row r="57" spans="2:47" s="1" customFormat="1" ht="29.25" customHeight="1">
      <c r="B57" s="34"/>
      <c r="C57" s="102" t="s">
        <v>116</v>
      </c>
      <c r="D57" s="96"/>
      <c r="E57" s="96"/>
      <c r="F57" s="96"/>
      <c r="G57" s="96"/>
      <c r="H57" s="96"/>
      <c r="I57" s="96"/>
      <c r="J57" s="103" t="s">
        <v>117</v>
      </c>
      <c r="K57" s="96"/>
      <c r="L57" s="34"/>
    </row>
    <row r="58" spans="2:47" s="1" customFormat="1" ht="10.35" customHeight="1">
      <c r="B58" s="34"/>
      <c r="L58" s="34"/>
    </row>
    <row r="59" spans="2:47" s="1" customFormat="1" ht="22.9" customHeight="1">
      <c r="B59" s="34"/>
      <c r="C59" s="104" t="s">
        <v>80</v>
      </c>
      <c r="J59" s="65">
        <f>J82</f>
        <v>0</v>
      </c>
      <c r="L59" s="34"/>
      <c r="AU59" s="18" t="s">
        <v>118</v>
      </c>
    </row>
    <row r="60" spans="2:47" s="8" customFormat="1" ht="24.95" customHeight="1">
      <c r="B60" s="105"/>
      <c r="D60" s="106" t="s">
        <v>951</v>
      </c>
      <c r="E60" s="107"/>
      <c r="F60" s="107"/>
      <c r="G60" s="107"/>
      <c r="H60" s="107"/>
      <c r="I60" s="107"/>
      <c r="J60" s="108">
        <f>J83</f>
        <v>0</v>
      </c>
      <c r="L60" s="105"/>
    </row>
    <row r="61" spans="2:47" s="8" customFormat="1" ht="24.95" customHeight="1">
      <c r="B61" s="105"/>
      <c r="D61" s="106" t="s">
        <v>952</v>
      </c>
      <c r="E61" s="107"/>
      <c r="F61" s="107"/>
      <c r="G61" s="107"/>
      <c r="H61" s="107"/>
      <c r="I61" s="107"/>
      <c r="J61" s="108">
        <f>J85</f>
        <v>0</v>
      </c>
      <c r="L61" s="105"/>
    </row>
    <row r="62" spans="2:47" s="8" customFormat="1" ht="24.95" customHeight="1">
      <c r="B62" s="105"/>
      <c r="D62" s="106" t="s">
        <v>953</v>
      </c>
      <c r="E62" s="107"/>
      <c r="F62" s="107"/>
      <c r="G62" s="107"/>
      <c r="H62" s="107"/>
      <c r="I62" s="107"/>
      <c r="J62" s="108">
        <f>J110</f>
        <v>0</v>
      </c>
      <c r="L62" s="105"/>
    </row>
    <row r="63" spans="2:47" s="1" customFormat="1" ht="21.75" customHeight="1">
      <c r="B63" s="34"/>
      <c r="L63" s="34"/>
    </row>
    <row r="64" spans="2:47" s="1" customFormat="1" ht="6.95" customHeight="1"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34"/>
    </row>
    <row r="68" spans="2:12" s="1" customFormat="1" ht="6.95" customHeight="1"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34"/>
    </row>
    <row r="69" spans="2:12" s="1" customFormat="1" ht="24.95" customHeight="1">
      <c r="B69" s="34"/>
      <c r="C69" s="22" t="s">
        <v>133</v>
      </c>
      <c r="L69" s="34"/>
    </row>
    <row r="70" spans="2:12" s="1" customFormat="1" ht="6.95" customHeight="1">
      <c r="B70" s="34"/>
      <c r="L70" s="34"/>
    </row>
    <row r="71" spans="2:12" s="1" customFormat="1" ht="12" customHeight="1">
      <c r="B71" s="34"/>
      <c r="C71" s="28" t="s">
        <v>16</v>
      </c>
      <c r="L71" s="34"/>
    </row>
    <row r="72" spans="2:12" s="1" customFormat="1" ht="16.5" customHeight="1">
      <c r="B72" s="34"/>
      <c r="E72" s="322" t="str">
        <f>E7</f>
        <v>Stavební a restaurátorská obnova - areál Velehrad  - SO 05 Ohradní zeď (č.7-11)</v>
      </c>
      <c r="F72" s="323"/>
      <c r="G72" s="323"/>
      <c r="H72" s="323"/>
      <c r="L72" s="34"/>
    </row>
    <row r="73" spans="2:12" s="1" customFormat="1" ht="12" customHeight="1">
      <c r="B73" s="34"/>
      <c r="C73" s="28" t="s">
        <v>110</v>
      </c>
      <c r="L73" s="34"/>
    </row>
    <row r="74" spans="2:12" s="1" customFormat="1" ht="16.5" customHeight="1">
      <c r="B74" s="34"/>
      <c r="E74" s="281" t="str">
        <f>E9</f>
        <v xml:space="preserve">05.1 - Vedlejší a ostatní náklady </v>
      </c>
      <c r="F74" s="324"/>
      <c r="G74" s="324"/>
      <c r="H74" s="324"/>
      <c r="L74" s="34"/>
    </row>
    <row r="75" spans="2:12" s="1" customFormat="1" ht="6.95" customHeight="1">
      <c r="B75" s="34"/>
      <c r="L75" s="34"/>
    </row>
    <row r="76" spans="2:12" s="1" customFormat="1" ht="12" customHeight="1">
      <c r="B76" s="34"/>
      <c r="C76" s="28" t="s">
        <v>24</v>
      </c>
      <c r="F76" s="26" t="str">
        <f>F12</f>
        <v>Velehrad</v>
      </c>
      <c r="I76" s="28" t="s">
        <v>26</v>
      </c>
      <c r="J76" s="51" t="str">
        <f>IF(J12="","",J12)</f>
        <v>25. 8. 2025</v>
      </c>
      <c r="L76" s="34"/>
    </row>
    <row r="77" spans="2:12" s="1" customFormat="1" ht="6.95" customHeight="1">
      <c r="B77" s="34"/>
      <c r="L77" s="34"/>
    </row>
    <row r="78" spans="2:12" s="1" customFormat="1" ht="40.15" customHeight="1">
      <c r="B78" s="34"/>
      <c r="C78" s="28" t="s">
        <v>34</v>
      </c>
      <c r="F78" s="26" t="str">
        <f>E15</f>
        <v>Arcibiskupství olomoucké, Wurmova562/9, Olomouc</v>
      </c>
      <c r="I78" s="28" t="s">
        <v>41</v>
      </c>
      <c r="J78" s="32" t="str">
        <f>E21</f>
        <v>Atelier A, ulice 8.května  16 , Olomouc</v>
      </c>
      <c r="L78" s="34"/>
    </row>
    <row r="79" spans="2:12" s="1" customFormat="1" ht="15.2" customHeight="1">
      <c r="B79" s="34"/>
      <c r="C79" s="28" t="s">
        <v>39</v>
      </c>
      <c r="F79" s="26" t="str">
        <f>IF(E18="","",E18)</f>
        <v>Vyplň údaj</v>
      </c>
      <c r="I79" s="28" t="s">
        <v>44</v>
      </c>
      <c r="J79" s="32" t="str">
        <f>E24</f>
        <v>Kucek</v>
      </c>
      <c r="L79" s="34"/>
    </row>
    <row r="80" spans="2:12" s="1" customFormat="1" ht="10.35" customHeight="1">
      <c r="B80" s="34"/>
      <c r="L80" s="34"/>
    </row>
    <row r="81" spans="2:65" s="10" customFormat="1" ht="29.25" customHeight="1">
      <c r="B81" s="113"/>
      <c r="C81" s="114" t="s">
        <v>134</v>
      </c>
      <c r="D81" s="115" t="s">
        <v>67</v>
      </c>
      <c r="E81" s="115" t="s">
        <v>63</v>
      </c>
      <c r="F81" s="115" t="s">
        <v>64</v>
      </c>
      <c r="G81" s="115" t="s">
        <v>135</v>
      </c>
      <c r="H81" s="115" t="s">
        <v>136</v>
      </c>
      <c r="I81" s="115" t="s">
        <v>137</v>
      </c>
      <c r="J81" s="115" t="s">
        <v>117</v>
      </c>
      <c r="K81" s="116" t="s">
        <v>138</v>
      </c>
      <c r="L81" s="113"/>
      <c r="M81" s="58" t="s">
        <v>36</v>
      </c>
      <c r="N81" s="59" t="s">
        <v>52</v>
      </c>
      <c r="O81" s="59" t="s">
        <v>139</v>
      </c>
      <c r="P81" s="59" t="s">
        <v>140</v>
      </c>
      <c r="Q81" s="59" t="s">
        <v>141</v>
      </c>
      <c r="R81" s="59" t="s">
        <v>142</v>
      </c>
      <c r="S81" s="59" t="s">
        <v>143</v>
      </c>
      <c r="T81" s="60" t="s">
        <v>144</v>
      </c>
    </row>
    <row r="82" spans="2:65" s="1" customFormat="1" ht="22.9" customHeight="1">
      <c r="B82" s="34"/>
      <c r="C82" s="63" t="s">
        <v>145</v>
      </c>
      <c r="J82" s="117">
        <f>BK82</f>
        <v>0</v>
      </c>
      <c r="L82" s="34"/>
      <c r="M82" s="61"/>
      <c r="N82" s="52"/>
      <c r="O82" s="52"/>
      <c r="P82" s="118">
        <f>P83+P85+P110</f>
        <v>0</v>
      </c>
      <c r="Q82" s="52"/>
      <c r="R82" s="118">
        <f>R83+R85+R110</f>
        <v>0</v>
      </c>
      <c r="S82" s="52"/>
      <c r="T82" s="119">
        <f>T83+T85+T110</f>
        <v>0</v>
      </c>
      <c r="AT82" s="18" t="s">
        <v>81</v>
      </c>
      <c r="AU82" s="18" t="s">
        <v>118</v>
      </c>
      <c r="BK82" s="120">
        <f>BK83+BK85+BK110</f>
        <v>0</v>
      </c>
    </row>
    <row r="83" spans="2:65" s="11" customFormat="1" ht="25.9" customHeight="1">
      <c r="B83" s="121"/>
      <c r="D83" s="122" t="s">
        <v>81</v>
      </c>
      <c r="E83" s="123" t="s">
        <v>954</v>
      </c>
      <c r="F83" s="123" t="s">
        <v>955</v>
      </c>
      <c r="I83" s="124"/>
      <c r="J83" s="125">
        <f>BK83</f>
        <v>0</v>
      </c>
      <c r="L83" s="121"/>
      <c r="M83" s="126"/>
      <c r="P83" s="127">
        <f>P84</f>
        <v>0</v>
      </c>
      <c r="R83" s="127">
        <f>R84</f>
        <v>0</v>
      </c>
      <c r="T83" s="128">
        <f>T84</f>
        <v>0</v>
      </c>
      <c r="AR83" s="122" t="s">
        <v>155</v>
      </c>
      <c r="AT83" s="129" t="s">
        <v>81</v>
      </c>
      <c r="AU83" s="129" t="s">
        <v>82</v>
      </c>
      <c r="AY83" s="122" t="s">
        <v>148</v>
      </c>
      <c r="BK83" s="130">
        <f>BK84</f>
        <v>0</v>
      </c>
    </row>
    <row r="84" spans="2:65" s="1" customFormat="1" ht="16.5" customHeight="1">
      <c r="B84" s="34"/>
      <c r="C84" s="133" t="s">
        <v>23</v>
      </c>
      <c r="D84" s="133" t="s">
        <v>150</v>
      </c>
      <c r="E84" s="134" t="s">
        <v>956</v>
      </c>
      <c r="F84" s="135" t="s">
        <v>957</v>
      </c>
      <c r="G84" s="136" t="s">
        <v>958</v>
      </c>
      <c r="H84" s="137">
        <v>1</v>
      </c>
      <c r="I84" s="138"/>
      <c r="J84" s="139">
        <f>ROUND(I84*H84,2)</f>
        <v>0</v>
      </c>
      <c r="K84" s="135" t="s">
        <v>36</v>
      </c>
      <c r="L84" s="34"/>
      <c r="M84" s="140" t="s">
        <v>36</v>
      </c>
      <c r="N84" s="141" t="s">
        <v>53</v>
      </c>
      <c r="P84" s="142">
        <f>O84*H84</f>
        <v>0</v>
      </c>
      <c r="Q84" s="142">
        <v>0</v>
      </c>
      <c r="R84" s="142">
        <f>Q84*H84</f>
        <v>0</v>
      </c>
      <c r="S84" s="142">
        <v>0</v>
      </c>
      <c r="T84" s="143">
        <f>S84*H84</f>
        <v>0</v>
      </c>
      <c r="AR84" s="144" t="s">
        <v>959</v>
      </c>
      <c r="AT84" s="144" t="s">
        <v>150</v>
      </c>
      <c r="AU84" s="144" t="s">
        <v>23</v>
      </c>
      <c r="AY84" s="18" t="s">
        <v>148</v>
      </c>
      <c r="BE84" s="145">
        <f>IF(N84="základní",J84,0)</f>
        <v>0</v>
      </c>
      <c r="BF84" s="145">
        <f>IF(N84="snížená",J84,0)</f>
        <v>0</v>
      </c>
      <c r="BG84" s="145">
        <f>IF(N84="zákl. přenesená",J84,0)</f>
        <v>0</v>
      </c>
      <c r="BH84" s="145">
        <f>IF(N84="sníž. přenesená",J84,0)</f>
        <v>0</v>
      </c>
      <c r="BI84" s="145">
        <f>IF(N84="nulová",J84,0)</f>
        <v>0</v>
      </c>
      <c r="BJ84" s="18" t="s">
        <v>23</v>
      </c>
      <c r="BK84" s="145">
        <f>ROUND(I84*H84,2)</f>
        <v>0</v>
      </c>
      <c r="BL84" s="18" t="s">
        <v>959</v>
      </c>
      <c r="BM84" s="144" t="s">
        <v>960</v>
      </c>
    </row>
    <row r="85" spans="2:65" s="11" customFormat="1" ht="25.9" customHeight="1">
      <c r="B85" s="121"/>
      <c r="D85" s="122" t="s">
        <v>81</v>
      </c>
      <c r="E85" s="123" t="s">
        <v>961</v>
      </c>
      <c r="F85" s="123" t="s">
        <v>962</v>
      </c>
      <c r="I85" s="124"/>
      <c r="J85" s="125">
        <f>BK85</f>
        <v>0</v>
      </c>
      <c r="L85" s="121"/>
      <c r="M85" s="126"/>
      <c r="P85" s="127">
        <f>SUM(P86:P109)</f>
        <v>0</v>
      </c>
      <c r="R85" s="127">
        <f>SUM(R86:R109)</f>
        <v>0</v>
      </c>
      <c r="T85" s="128">
        <f>SUM(T86:T109)</f>
        <v>0</v>
      </c>
      <c r="AR85" s="122" t="s">
        <v>155</v>
      </c>
      <c r="AT85" s="129" t="s">
        <v>81</v>
      </c>
      <c r="AU85" s="129" t="s">
        <v>82</v>
      </c>
      <c r="AY85" s="122" t="s">
        <v>148</v>
      </c>
      <c r="BK85" s="130">
        <f>SUM(BK86:BK109)</f>
        <v>0</v>
      </c>
    </row>
    <row r="86" spans="2:65" s="1" customFormat="1" ht="16.5" customHeight="1">
      <c r="B86" s="34"/>
      <c r="C86" s="133" t="s">
        <v>90</v>
      </c>
      <c r="D86" s="133" t="s">
        <v>150</v>
      </c>
      <c r="E86" s="134" t="s">
        <v>963</v>
      </c>
      <c r="F86" s="135" t="s">
        <v>964</v>
      </c>
      <c r="G86" s="136" t="s">
        <v>958</v>
      </c>
      <c r="H86" s="137">
        <v>1</v>
      </c>
      <c r="I86" s="138"/>
      <c r="J86" s="139">
        <f t="shared" ref="J86:J93" si="0">ROUND(I86*H86,2)</f>
        <v>0</v>
      </c>
      <c r="K86" s="135" t="s">
        <v>36</v>
      </c>
      <c r="L86" s="34"/>
      <c r="M86" s="140" t="s">
        <v>36</v>
      </c>
      <c r="N86" s="141" t="s">
        <v>53</v>
      </c>
      <c r="P86" s="142">
        <f t="shared" ref="P86:P93" si="1">O86*H86</f>
        <v>0</v>
      </c>
      <c r="Q86" s="142">
        <v>0</v>
      </c>
      <c r="R86" s="142">
        <f t="shared" ref="R86:R93" si="2">Q86*H86</f>
        <v>0</v>
      </c>
      <c r="S86" s="142">
        <v>0</v>
      </c>
      <c r="T86" s="143">
        <f t="shared" ref="T86:T93" si="3">S86*H86</f>
        <v>0</v>
      </c>
      <c r="AR86" s="144" t="s">
        <v>959</v>
      </c>
      <c r="AT86" s="144" t="s">
        <v>150</v>
      </c>
      <c r="AU86" s="144" t="s">
        <v>23</v>
      </c>
      <c r="AY86" s="18" t="s">
        <v>148</v>
      </c>
      <c r="BE86" s="145">
        <f t="shared" ref="BE86:BE93" si="4">IF(N86="základní",J86,0)</f>
        <v>0</v>
      </c>
      <c r="BF86" s="145">
        <f t="shared" ref="BF86:BF93" si="5">IF(N86="snížená",J86,0)</f>
        <v>0</v>
      </c>
      <c r="BG86" s="145">
        <f t="shared" ref="BG86:BG93" si="6">IF(N86="zákl. přenesená",J86,0)</f>
        <v>0</v>
      </c>
      <c r="BH86" s="145">
        <f t="shared" ref="BH86:BH93" si="7">IF(N86="sníž. přenesená",J86,0)</f>
        <v>0</v>
      </c>
      <c r="BI86" s="145">
        <f t="shared" ref="BI86:BI93" si="8">IF(N86="nulová",J86,0)</f>
        <v>0</v>
      </c>
      <c r="BJ86" s="18" t="s">
        <v>23</v>
      </c>
      <c r="BK86" s="145">
        <f t="shared" ref="BK86:BK93" si="9">ROUND(I86*H86,2)</f>
        <v>0</v>
      </c>
      <c r="BL86" s="18" t="s">
        <v>959</v>
      </c>
      <c r="BM86" s="144" t="s">
        <v>965</v>
      </c>
    </row>
    <row r="87" spans="2:65" s="1" customFormat="1" ht="16.5" customHeight="1">
      <c r="B87" s="34"/>
      <c r="C87" s="133" t="s">
        <v>175</v>
      </c>
      <c r="D87" s="133" t="s">
        <v>150</v>
      </c>
      <c r="E87" s="134" t="s">
        <v>966</v>
      </c>
      <c r="F87" s="135" t="s">
        <v>967</v>
      </c>
      <c r="G87" s="136" t="s">
        <v>958</v>
      </c>
      <c r="H87" s="137">
        <v>1</v>
      </c>
      <c r="I87" s="138"/>
      <c r="J87" s="139">
        <f t="shared" si="0"/>
        <v>0</v>
      </c>
      <c r="K87" s="135" t="s">
        <v>36</v>
      </c>
      <c r="L87" s="34"/>
      <c r="M87" s="140" t="s">
        <v>36</v>
      </c>
      <c r="N87" s="141" t="s">
        <v>53</v>
      </c>
      <c r="P87" s="142">
        <f t="shared" si="1"/>
        <v>0</v>
      </c>
      <c r="Q87" s="142">
        <v>0</v>
      </c>
      <c r="R87" s="142">
        <f t="shared" si="2"/>
        <v>0</v>
      </c>
      <c r="S87" s="142">
        <v>0</v>
      </c>
      <c r="T87" s="143">
        <f t="shared" si="3"/>
        <v>0</v>
      </c>
      <c r="AR87" s="144" t="s">
        <v>959</v>
      </c>
      <c r="AT87" s="144" t="s">
        <v>150</v>
      </c>
      <c r="AU87" s="144" t="s">
        <v>23</v>
      </c>
      <c r="AY87" s="18" t="s">
        <v>148</v>
      </c>
      <c r="BE87" s="145">
        <f t="shared" si="4"/>
        <v>0</v>
      </c>
      <c r="BF87" s="145">
        <f t="shared" si="5"/>
        <v>0</v>
      </c>
      <c r="BG87" s="145">
        <f t="shared" si="6"/>
        <v>0</v>
      </c>
      <c r="BH87" s="145">
        <f t="shared" si="7"/>
        <v>0</v>
      </c>
      <c r="BI87" s="145">
        <f t="shared" si="8"/>
        <v>0</v>
      </c>
      <c r="BJ87" s="18" t="s">
        <v>23</v>
      </c>
      <c r="BK87" s="145">
        <f t="shared" si="9"/>
        <v>0</v>
      </c>
      <c r="BL87" s="18" t="s">
        <v>959</v>
      </c>
      <c r="BM87" s="144" t="s">
        <v>968</v>
      </c>
    </row>
    <row r="88" spans="2:65" s="1" customFormat="1" ht="24.2" customHeight="1">
      <c r="B88" s="34"/>
      <c r="C88" s="133" t="s">
        <v>155</v>
      </c>
      <c r="D88" s="133" t="s">
        <v>150</v>
      </c>
      <c r="E88" s="134" t="s">
        <v>969</v>
      </c>
      <c r="F88" s="135" t="s">
        <v>970</v>
      </c>
      <c r="G88" s="136" t="s">
        <v>958</v>
      </c>
      <c r="H88" s="137">
        <v>1</v>
      </c>
      <c r="I88" s="138"/>
      <c r="J88" s="139">
        <f t="shared" si="0"/>
        <v>0</v>
      </c>
      <c r="K88" s="135" t="s">
        <v>36</v>
      </c>
      <c r="L88" s="34"/>
      <c r="M88" s="140" t="s">
        <v>36</v>
      </c>
      <c r="N88" s="141" t="s">
        <v>53</v>
      </c>
      <c r="P88" s="142">
        <f t="shared" si="1"/>
        <v>0</v>
      </c>
      <c r="Q88" s="142">
        <v>0</v>
      </c>
      <c r="R88" s="142">
        <f t="shared" si="2"/>
        <v>0</v>
      </c>
      <c r="S88" s="142">
        <v>0</v>
      </c>
      <c r="T88" s="143">
        <f t="shared" si="3"/>
        <v>0</v>
      </c>
      <c r="AR88" s="144" t="s">
        <v>959</v>
      </c>
      <c r="AT88" s="144" t="s">
        <v>150</v>
      </c>
      <c r="AU88" s="144" t="s">
        <v>23</v>
      </c>
      <c r="AY88" s="18" t="s">
        <v>148</v>
      </c>
      <c r="BE88" s="145">
        <f t="shared" si="4"/>
        <v>0</v>
      </c>
      <c r="BF88" s="145">
        <f t="shared" si="5"/>
        <v>0</v>
      </c>
      <c r="BG88" s="145">
        <f t="shared" si="6"/>
        <v>0</v>
      </c>
      <c r="BH88" s="145">
        <f t="shared" si="7"/>
        <v>0</v>
      </c>
      <c r="BI88" s="145">
        <f t="shared" si="8"/>
        <v>0</v>
      </c>
      <c r="BJ88" s="18" t="s">
        <v>23</v>
      </c>
      <c r="BK88" s="145">
        <f t="shared" si="9"/>
        <v>0</v>
      </c>
      <c r="BL88" s="18" t="s">
        <v>959</v>
      </c>
      <c r="BM88" s="144" t="s">
        <v>971</v>
      </c>
    </row>
    <row r="89" spans="2:65" s="1" customFormat="1" ht="16.5" customHeight="1">
      <c r="B89" s="34"/>
      <c r="C89" s="133" t="s">
        <v>188</v>
      </c>
      <c r="D89" s="133" t="s">
        <v>150</v>
      </c>
      <c r="E89" s="134" t="s">
        <v>972</v>
      </c>
      <c r="F89" s="135" t="s">
        <v>973</v>
      </c>
      <c r="G89" s="136" t="s">
        <v>958</v>
      </c>
      <c r="H89" s="137">
        <v>1</v>
      </c>
      <c r="I89" s="138"/>
      <c r="J89" s="139">
        <f t="shared" si="0"/>
        <v>0</v>
      </c>
      <c r="K89" s="135" t="s">
        <v>36</v>
      </c>
      <c r="L89" s="34"/>
      <c r="M89" s="140" t="s">
        <v>36</v>
      </c>
      <c r="N89" s="141" t="s">
        <v>53</v>
      </c>
      <c r="P89" s="142">
        <f t="shared" si="1"/>
        <v>0</v>
      </c>
      <c r="Q89" s="142">
        <v>0</v>
      </c>
      <c r="R89" s="142">
        <f t="shared" si="2"/>
        <v>0</v>
      </c>
      <c r="S89" s="142">
        <v>0</v>
      </c>
      <c r="T89" s="143">
        <f t="shared" si="3"/>
        <v>0</v>
      </c>
      <c r="AR89" s="144" t="s">
        <v>959</v>
      </c>
      <c r="AT89" s="144" t="s">
        <v>150</v>
      </c>
      <c r="AU89" s="144" t="s">
        <v>23</v>
      </c>
      <c r="AY89" s="18" t="s">
        <v>148</v>
      </c>
      <c r="BE89" s="145">
        <f t="shared" si="4"/>
        <v>0</v>
      </c>
      <c r="BF89" s="145">
        <f t="shared" si="5"/>
        <v>0</v>
      </c>
      <c r="BG89" s="145">
        <f t="shared" si="6"/>
        <v>0</v>
      </c>
      <c r="BH89" s="145">
        <f t="shared" si="7"/>
        <v>0</v>
      </c>
      <c r="BI89" s="145">
        <f t="shared" si="8"/>
        <v>0</v>
      </c>
      <c r="BJ89" s="18" t="s">
        <v>23</v>
      </c>
      <c r="BK89" s="145">
        <f t="shared" si="9"/>
        <v>0</v>
      </c>
      <c r="BL89" s="18" t="s">
        <v>959</v>
      </c>
      <c r="BM89" s="144" t="s">
        <v>974</v>
      </c>
    </row>
    <row r="90" spans="2:65" s="1" customFormat="1" ht="16.5" customHeight="1">
      <c r="B90" s="34"/>
      <c r="C90" s="133" t="s">
        <v>195</v>
      </c>
      <c r="D90" s="133" t="s">
        <v>150</v>
      </c>
      <c r="E90" s="134" t="s">
        <v>975</v>
      </c>
      <c r="F90" s="135" t="s">
        <v>976</v>
      </c>
      <c r="G90" s="136" t="s">
        <v>958</v>
      </c>
      <c r="H90" s="137">
        <v>1</v>
      </c>
      <c r="I90" s="138"/>
      <c r="J90" s="139">
        <f t="shared" si="0"/>
        <v>0</v>
      </c>
      <c r="K90" s="135" t="s">
        <v>36</v>
      </c>
      <c r="L90" s="34"/>
      <c r="M90" s="140" t="s">
        <v>36</v>
      </c>
      <c r="N90" s="141" t="s">
        <v>53</v>
      </c>
      <c r="P90" s="142">
        <f t="shared" si="1"/>
        <v>0</v>
      </c>
      <c r="Q90" s="142">
        <v>0</v>
      </c>
      <c r="R90" s="142">
        <f t="shared" si="2"/>
        <v>0</v>
      </c>
      <c r="S90" s="142">
        <v>0</v>
      </c>
      <c r="T90" s="143">
        <f t="shared" si="3"/>
        <v>0</v>
      </c>
      <c r="AR90" s="144" t="s">
        <v>959</v>
      </c>
      <c r="AT90" s="144" t="s">
        <v>150</v>
      </c>
      <c r="AU90" s="144" t="s">
        <v>23</v>
      </c>
      <c r="AY90" s="18" t="s">
        <v>148</v>
      </c>
      <c r="BE90" s="145">
        <f t="shared" si="4"/>
        <v>0</v>
      </c>
      <c r="BF90" s="145">
        <f t="shared" si="5"/>
        <v>0</v>
      </c>
      <c r="BG90" s="145">
        <f t="shared" si="6"/>
        <v>0</v>
      </c>
      <c r="BH90" s="145">
        <f t="shared" si="7"/>
        <v>0</v>
      </c>
      <c r="BI90" s="145">
        <f t="shared" si="8"/>
        <v>0</v>
      </c>
      <c r="BJ90" s="18" t="s">
        <v>23</v>
      </c>
      <c r="BK90" s="145">
        <f t="shared" si="9"/>
        <v>0</v>
      </c>
      <c r="BL90" s="18" t="s">
        <v>959</v>
      </c>
      <c r="BM90" s="144" t="s">
        <v>977</v>
      </c>
    </row>
    <row r="91" spans="2:65" s="1" customFormat="1" ht="16.5" customHeight="1">
      <c r="B91" s="34"/>
      <c r="C91" s="133" t="s">
        <v>202</v>
      </c>
      <c r="D91" s="133" t="s">
        <v>150</v>
      </c>
      <c r="E91" s="134" t="s">
        <v>978</v>
      </c>
      <c r="F91" s="135" t="s">
        <v>979</v>
      </c>
      <c r="G91" s="136" t="s">
        <v>367</v>
      </c>
      <c r="H91" s="137">
        <v>1</v>
      </c>
      <c r="I91" s="138"/>
      <c r="J91" s="139">
        <f t="shared" si="0"/>
        <v>0</v>
      </c>
      <c r="K91" s="135" t="s">
        <v>36</v>
      </c>
      <c r="L91" s="34"/>
      <c r="M91" s="140" t="s">
        <v>36</v>
      </c>
      <c r="N91" s="141" t="s">
        <v>53</v>
      </c>
      <c r="P91" s="142">
        <f t="shared" si="1"/>
        <v>0</v>
      </c>
      <c r="Q91" s="142">
        <v>0</v>
      </c>
      <c r="R91" s="142">
        <f t="shared" si="2"/>
        <v>0</v>
      </c>
      <c r="S91" s="142">
        <v>0</v>
      </c>
      <c r="T91" s="143">
        <f t="shared" si="3"/>
        <v>0</v>
      </c>
      <c r="AR91" s="144" t="s">
        <v>959</v>
      </c>
      <c r="AT91" s="144" t="s">
        <v>150</v>
      </c>
      <c r="AU91" s="144" t="s">
        <v>23</v>
      </c>
      <c r="AY91" s="18" t="s">
        <v>148</v>
      </c>
      <c r="BE91" s="145">
        <f t="shared" si="4"/>
        <v>0</v>
      </c>
      <c r="BF91" s="145">
        <f t="shared" si="5"/>
        <v>0</v>
      </c>
      <c r="BG91" s="145">
        <f t="shared" si="6"/>
        <v>0</v>
      </c>
      <c r="BH91" s="145">
        <f t="shared" si="7"/>
        <v>0</v>
      </c>
      <c r="BI91" s="145">
        <f t="shared" si="8"/>
        <v>0</v>
      </c>
      <c r="BJ91" s="18" t="s">
        <v>23</v>
      </c>
      <c r="BK91" s="145">
        <f t="shared" si="9"/>
        <v>0</v>
      </c>
      <c r="BL91" s="18" t="s">
        <v>959</v>
      </c>
      <c r="BM91" s="144" t="s">
        <v>980</v>
      </c>
    </row>
    <row r="92" spans="2:65" s="1" customFormat="1" ht="16.5" customHeight="1">
      <c r="B92" s="34"/>
      <c r="C92" s="133" t="s">
        <v>210</v>
      </c>
      <c r="D92" s="133" t="s">
        <v>150</v>
      </c>
      <c r="E92" s="134" t="s">
        <v>981</v>
      </c>
      <c r="F92" s="135" t="s">
        <v>982</v>
      </c>
      <c r="G92" s="136" t="s">
        <v>367</v>
      </c>
      <c r="H92" s="137">
        <v>1</v>
      </c>
      <c r="I92" s="138"/>
      <c r="J92" s="139">
        <f t="shared" si="0"/>
        <v>0</v>
      </c>
      <c r="K92" s="135" t="s">
        <v>36</v>
      </c>
      <c r="L92" s="34"/>
      <c r="M92" s="140" t="s">
        <v>36</v>
      </c>
      <c r="N92" s="141" t="s">
        <v>53</v>
      </c>
      <c r="P92" s="142">
        <f t="shared" si="1"/>
        <v>0</v>
      </c>
      <c r="Q92" s="142">
        <v>0</v>
      </c>
      <c r="R92" s="142">
        <f t="shared" si="2"/>
        <v>0</v>
      </c>
      <c r="S92" s="142">
        <v>0</v>
      </c>
      <c r="T92" s="143">
        <f t="shared" si="3"/>
        <v>0</v>
      </c>
      <c r="AR92" s="144" t="s">
        <v>959</v>
      </c>
      <c r="AT92" s="144" t="s">
        <v>150</v>
      </c>
      <c r="AU92" s="144" t="s">
        <v>23</v>
      </c>
      <c r="AY92" s="18" t="s">
        <v>148</v>
      </c>
      <c r="BE92" s="145">
        <f t="shared" si="4"/>
        <v>0</v>
      </c>
      <c r="BF92" s="145">
        <f t="shared" si="5"/>
        <v>0</v>
      </c>
      <c r="BG92" s="145">
        <f t="shared" si="6"/>
        <v>0</v>
      </c>
      <c r="BH92" s="145">
        <f t="shared" si="7"/>
        <v>0</v>
      </c>
      <c r="BI92" s="145">
        <f t="shared" si="8"/>
        <v>0</v>
      </c>
      <c r="BJ92" s="18" t="s">
        <v>23</v>
      </c>
      <c r="BK92" s="145">
        <f t="shared" si="9"/>
        <v>0</v>
      </c>
      <c r="BL92" s="18" t="s">
        <v>959</v>
      </c>
      <c r="BM92" s="144" t="s">
        <v>983</v>
      </c>
    </row>
    <row r="93" spans="2:65" s="1" customFormat="1" ht="16.5" customHeight="1">
      <c r="B93" s="34"/>
      <c r="C93" s="133" t="s">
        <v>219</v>
      </c>
      <c r="D93" s="133" t="s">
        <v>150</v>
      </c>
      <c r="E93" s="134" t="s">
        <v>984</v>
      </c>
      <c r="F93" s="135" t="s">
        <v>985</v>
      </c>
      <c r="G93" s="136" t="s">
        <v>958</v>
      </c>
      <c r="H93" s="137">
        <v>1</v>
      </c>
      <c r="I93" s="138"/>
      <c r="J93" s="139">
        <f t="shared" si="0"/>
        <v>0</v>
      </c>
      <c r="K93" s="135" t="s">
        <v>36</v>
      </c>
      <c r="L93" s="34"/>
      <c r="M93" s="140" t="s">
        <v>36</v>
      </c>
      <c r="N93" s="141" t="s">
        <v>53</v>
      </c>
      <c r="P93" s="142">
        <f t="shared" si="1"/>
        <v>0</v>
      </c>
      <c r="Q93" s="142">
        <v>0</v>
      </c>
      <c r="R93" s="142">
        <f t="shared" si="2"/>
        <v>0</v>
      </c>
      <c r="S93" s="142">
        <v>0</v>
      </c>
      <c r="T93" s="143">
        <f t="shared" si="3"/>
        <v>0</v>
      </c>
      <c r="AR93" s="144" t="s">
        <v>959</v>
      </c>
      <c r="AT93" s="144" t="s">
        <v>150</v>
      </c>
      <c r="AU93" s="144" t="s">
        <v>23</v>
      </c>
      <c r="AY93" s="18" t="s">
        <v>148</v>
      </c>
      <c r="BE93" s="145">
        <f t="shared" si="4"/>
        <v>0</v>
      </c>
      <c r="BF93" s="145">
        <f t="shared" si="5"/>
        <v>0</v>
      </c>
      <c r="BG93" s="145">
        <f t="shared" si="6"/>
        <v>0</v>
      </c>
      <c r="BH93" s="145">
        <f t="shared" si="7"/>
        <v>0</v>
      </c>
      <c r="BI93" s="145">
        <f t="shared" si="8"/>
        <v>0</v>
      </c>
      <c r="BJ93" s="18" t="s">
        <v>23</v>
      </c>
      <c r="BK93" s="145">
        <f t="shared" si="9"/>
        <v>0</v>
      </c>
      <c r="BL93" s="18" t="s">
        <v>959</v>
      </c>
      <c r="BM93" s="144" t="s">
        <v>986</v>
      </c>
    </row>
    <row r="94" spans="2:65" s="12" customFormat="1" ht="11.25">
      <c r="B94" s="150"/>
      <c r="D94" s="151" t="s">
        <v>159</v>
      </c>
      <c r="E94" s="152" t="s">
        <v>36</v>
      </c>
      <c r="F94" s="153" t="s">
        <v>987</v>
      </c>
      <c r="H94" s="152" t="s">
        <v>36</v>
      </c>
      <c r="I94" s="154"/>
      <c r="L94" s="150"/>
      <c r="M94" s="155"/>
      <c r="T94" s="156"/>
      <c r="AT94" s="152" t="s">
        <v>159</v>
      </c>
      <c r="AU94" s="152" t="s">
        <v>23</v>
      </c>
      <c r="AV94" s="12" t="s">
        <v>23</v>
      </c>
      <c r="AW94" s="12" t="s">
        <v>43</v>
      </c>
      <c r="AX94" s="12" t="s">
        <v>82</v>
      </c>
      <c r="AY94" s="152" t="s">
        <v>148</v>
      </c>
    </row>
    <row r="95" spans="2:65" s="13" customFormat="1" ht="11.25">
      <c r="B95" s="157"/>
      <c r="D95" s="151" t="s">
        <v>159</v>
      </c>
      <c r="E95" s="158" t="s">
        <v>36</v>
      </c>
      <c r="F95" s="159" t="s">
        <v>23</v>
      </c>
      <c r="H95" s="160">
        <v>1</v>
      </c>
      <c r="I95" s="161"/>
      <c r="L95" s="157"/>
      <c r="M95" s="162"/>
      <c r="T95" s="163"/>
      <c r="AT95" s="158" t="s">
        <v>159</v>
      </c>
      <c r="AU95" s="158" t="s">
        <v>23</v>
      </c>
      <c r="AV95" s="13" t="s">
        <v>90</v>
      </c>
      <c r="AW95" s="13" t="s">
        <v>43</v>
      </c>
      <c r="AX95" s="13" t="s">
        <v>82</v>
      </c>
      <c r="AY95" s="158" t="s">
        <v>148</v>
      </c>
    </row>
    <row r="96" spans="2:65" s="14" customFormat="1" ht="11.25">
      <c r="B96" s="164"/>
      <c r="D96" s="151" t="s">
        <v>159</v>
      </c>
      <c r="E96" s="165" t="s">
        <v>36</v>
      </c>
      <c r="F96" s="166" t="s">
        <v>167</v>
      </c>
      <c r="H96" s="167">
        <v>1</v>
      </c>
      <c r="I96" s="168"/>
      <c r="L96" s="164"/>
      <c r="M96" s="169"/>
      <c r="T96" s="170"/>
      <c r="AT96" s="165" t="s">
        <v>159</v>
      </c>
      <c r="AU96" s="165" t="s">
        <v>23</v>
      </c>
      <c r="AV96" s="14" t="s">
        <v>155</v>
      </c>
      <c r="AW96" s="14" t="s">
        <v>43</v>
      </c>
      <c r="AX96" s="14" t="s">
        <v>23</v>
      </c>
      <c r="AY96" s="165" t="s">
        <v>148</v>
      </c>
    </row>
    <row r="97" spans="2:65" s="1" customFormat="1" ht="16.5" customHeight="1">
      <c r="B97" s="34"/>
      <c r="C97" s="133" t="s">
        <v>28</v>
      </c>
      <c r="D97" s="133" t="s">
        <v>150</v>
      </c>
      <c r="E97" s="134" t="s">
        <v>988</v>
      </c>
      <c r="F97" s="135" t="s">
        <v>989</v>
      </c>
      <c r="G97" s="136" t="s">
        <v>958</v>
      </c>
      <c r="H97" s="137">
        <v>1</v>
      </c>
      <c r="I97" s="138"/>
      <c r="J97" s="139">
        <f>ROUND(I97*H97,2)</f>
        <v>0</v>
      </c>
      <c r="K97" s="135" t="s">
        <v>36</v>
      </c>
      <c r="L97" s="34"/>
      <c r="M97" s="140" t="s">
        <v>36</v>
      </c>
      <c r="N97" s="141" t="s">
        <v>53</v>
      </c>
      <c r="P97" s="142">
        <f>O97*H97</f>
        <v>0</v>
      </c>
      <c r="Q97" s="142">
        <v>0</v>
      </c>
      <c r="R97" s="142">
        <f>Q97*H97</f>
        <v>0</v>
      </c>
      <c r="S97" s="142">
        <v>0</v>
      </c>
      <c r="T97" s="143">
        <f>S97*H97</f>
        <v>0</v>
      </c>
      <c r="AR97" s="144" t="s">
        <v>959</v>
      </c>
      <c r="AT97" s="144" t="s">
        <v>150</v>
      </c>
      <c r="AU97" s="144" t="s">
        <v>23</v>
      </c>
      <c r="AY97" s="18" t="s">
        <v>148</v>
      </c>
      <c r="BE97" s="145">
        <f>IF(N97="základní",J97,0)</f>
        <v>0</v>
      </c>
      <c r="BF97" s="145">
        <f>IF(N97="snížená",J97,0)</f>
        <v>0</v>
      </c>
      <c r="BG97" s="145">
        <f>IF(N97="zákl. přenesená",J97,0)</f>
        <v>0</v>
      </c>
      <c r="BH97" s="145">
        <f>IF(N97="sníž. přenesená",J97,0)</f>
        <v>0</v>
      </c>
      <c r="BI97" s="145">
        <f>IF(N97="nulová",J97,0)</f>
        <v>0</v>
      </c>
      <c r="BJ97" s="18" t="s">
        <v>23</v>
      </c>
      <c r="BK97" s="145">
        <f>ROUND(I97*H97,2)</f>
        <v>0</v>
      </c>
      <c r="BL97" s="18" t="s">
        <v>959</v>
      </c>
      <c r="BM97" s="144" t="s">
        <v>990</v>
      </c>
    </row>
    <row r="98" spans="2:65" s="12" customFormat="1" ht="11.25">
      <c r="B98" s="150"/>
      <c r="D98" s="151" t="s">
        <v>159</v>
      </c>
      <c r="E98" s="152" t="s">
        <v>36</v>
      </c>
      <c r="F98" s="153" t="s">
        <v>987</v>
      </c>
      <c r="H98" s="152" t="s">
        <v>36</v>
      </c>
      <c r="I98" s="154"/>
      <c r="L98" s="150"/>
      <c r="M98" s="155"/>
      <c r="T98" s="156"/>
      <c r="AT98" s="152" t="s">
        <v>159</v>
      </c>
      <c r="AU98" s="152" t="s">
        <v>23</v>
      </c>
      <c r="AV98" s="12" t="s">
        <v>23</v>
      </c>
      <c r="AW98" s="12" t="s">
        <v>43</v>
      </c>
      <c r="AX98" s="12" t="s">
        <v>82</v>
      </c>
      <c r="AY98" s="152" t="s">
        <v>148</v>
      </c>
    </row>
    <row r="99" spans="2:65" s="13" customFormat="1" ht="11.25">
      <c r="B99" s="157"/>
      <c r="D99" s="151" t="s">
        <v>159</v>
      </c>
      <c r="E99" s="158" t="s">
        <v>36</v>
      </c>
      <c r="F99" s="159" t="s">
        <v>23</v>
      </c>
      <c r="H99" s="160">
        <v>1</v>
      </c>
      <c r="I99" s="161"/>
      <c r="L99" s="157"/>
      <c r="M99" s="162"/>
      <c r="T99" s="163"/>
      <c r="AT99" s="158" t="s">
        <v>159</v>
      </c>
      <c r="AU99" s="158" t="s">
        <v>23</v>
      </c>
      <c r="AV99" s="13" t="s">
        <v>90</v>
      </c>
      <c r="AW99" s="13" t="s">
        <v>43</v>
      </c>
      <c r="AX99" s="13" t="s">
        <v>82</v>
      </c>
      <c r="AY99" s="158" t="s">
        <v>148</v>
      </c>
    </row>
    <row r="100" spans="2:65" s="14" customFormat="1" ht="11.25">
      <c r="B100" s="164"/>
      <c r="D100" s="151" t="s">
        <v>159</v>
      </c>
      <c r="E100" s="165" t="s">
        <v>36</v>
      </c>
      <c r="F100" s="166" t="s">
        <v>167</v>
      </c>
      <c r="H100" s="167">
        <v>1</v>
      </c>
      <c r="I100" s="168"/>
      <c r="L100" s="164"/>
      <c r="M100" s="169"/>
      <c r="T100" s="170"/>
      <c r="AT100" s="165" t="s">
        <v>159</v>
      </c>
      <c r="AU100" s="165" t="s">
        <v>23</v>
      </c>
      <c r="AV100" s="14" t="s">
        <v>155</v>
      </c>
      <c r="AW100" s="14" t="s">
        <v>43</v>
      </c>
      <c r="AX100" s="14" t="s">
        <v>23</v>
      </c>
      <c r="AY100" s="165" t="s">
        <v>148</v>
      </c>
    </row>
    <row r="101" spans="2:65" s="1" customFormat="1" ht="16.5" customHeight="1">
      <c r="B101" s="34"/>
      <c r="C101" s="133" t="s">
        <v>232</v>
      </c>
      <c r="D101" s="133" t="s">
        <v>150</v>
      </c>
      <c r="E101" s="134" t="s">
        <v>991</v>
      </c>
      <c r="F101" s="135" t="s">
        <v>992</v>
      </c>
      <c r="G101" s="136" t="s">
        <v>958</v>
      </c>
      <c r="H101" s="137">
        <v>1</v>
      </c>
      <c r="I101" s="138"/>
      <c r="J101" s="139">
        <f>ROUND(I101*H101,2)</f>
        <v>0</v>
      </c>
      <c r="K101" s="135" t="s">
        <v>36</v>
      </c>
      <c r="L101" s="34"/>
      <c r="M101" s="140" t="s">
        <v>36</v>
      </c>
      <c r="N101" s="141" t="s">
        <v>53</v>
      </c>
      <c r="P101" s="142">
        <f>O101*H101</f>
        <v>0</v>
      </c>
      <c r="Q101" s="142">
        <v>0</v>
      </c>
      <c r="R101" s="142">
        <f>Q101*H101</f>
        <v>0</v>
      </c>
      <c r="S101" s="142">
        <v>0</v>
      </c>
      <c r="T101" s="143">
        <f>S101*H101</f>
        <v>0</v>
      </c>
      <c r="AR101" s="144" t="s">
        <v>959</v>
      </c>
      <c r="AT101" s="144" t="s">
        <v>150</v>
      </c>
      <c r="AU101" s="144" t="s">
        <v>23</v>
      </c>
      <c r="AY101" s="18" t="s">
        <v>148</v>
      </c>
      <c r="BE101" s="145">
        <f>IF(N101="základní",J101,0)</f>
        <v>0</v>
      </c>
      <c r="BF101" s="145">
        <f>IF(N101="snížená",J101,0)</f>
        <v>0</v>
      </c>
      <c r="BG101" s="145">
        <f>IF(N101="zákl. přenesená",J101,0)</f>
        <v>0</v>
      </c>
      <c r="BH101" s="145">
        <f>IF(N101="sníž. přenesená",J101,0)</f>
        <v>0</v>
      </c>
      <c r="BI101" s="145">
        <f>IF(N101="nulová",J101,0)</f>
        <v>0</v>
      </c>
      <c r="BJ101" s="18" t="s">
        <v>23</v>
      </c>
      <c r="BK101" s="145">
        <f>ROUND(I101*H101,2)</f>
        <v>0</v>
      </c>
      <c r="BL101" s="18" t="s">
        <v>959</v>
      </c>
      <c r="BM101" s="144" t="s">
        <v>993</v>
      </c>
    </row>
    <row r="102" spans="2:65" s="12" customFormat="1" ht="11.25">
      <c r="B102" s="150"/>
      <c r="D102" s="151" t="s">
        <v>159</v>
      </c>
      <c r="E102" s="152" t="s">
        <v>36</v>
      </c>
      <c r="F102" s="153" t="s">
        <v>987</v>
      </c>
      <c r="H102" s="152" t="s">
        <v>36</v>
      </c>
      <c r="I102" s="154"/>
      <c r="L102" s="150"/>
      <c r="M102" s="155"/>
      <c r="T102" s="156"/>
      <c r="AT102" s="152" t="s">
        <v>159</v>
      </c>
      <c r="AU102" s="152" t="s">
        <v>23</v>
      </c>
      <c r="AV102" s="12" t="s">
        <v>23</v>
      </c>
      <c r="AW102" s="12" t="s">
        <v>43</v>
      </c>
      <c r="AX102" s="12" t="s">
        <v>82</v>
      </c>
      <c r="AY102" s="152" t="s">
        <v>148</v>
      </c>
    </row>
    <row r="103" spans="2:65" s="13" customFormat="1" ht="11.25">
      <c r="B103" s="157"/>
      <c r="D103" s="151" t="s">
        <v>159</v>
      </c>
      <c r="E103" s="158" t="s">
        <v>36</v>
      </c>
      <c r="F103" s="159" t="s">
        <v>23</v>
      </c>
      <c r="H103" s="160">
        <v>1</v>
      </c>
      <c r="I103" s="161"/>
      <c r="L103" s="157"/>
      <c r="M103" s="162"/>
      <c r="T103" s="163"/>
      <c r="AT103" s="158" t="s">
        <v>159</v>
      </c>
      <c r="AU103" s="158" t="s">
        <v>23</v>
      </c>
      <c r="AV103" s="13" t="s">
        <v>90</v>
      </c>
      <c r="AW103" s="13" t="s">
        <v>43</v>
      </c>
      <c r="AX103" s="13" t="s">
        <v>82</v>
      </c>
      <c r="AY103" s="158" t="s">
        <v>148</v>
      </c>
    </row>
    <row r="104" spans="2:65" s="14" customFormat="1" ht="11.25">
      <c r="B104" s="164"/>
      <c r="D104" s="151" t="s">
        <v>159</v>
      </c>
      <c r="E104" s="165" t="s">
        <v>36</v>
      </c>
      <c r="F104" s="166" t="s">
        <v>167</v>
      </c>
      <c r="H104" s="167">
        <v>1</v>
      </c>
      <c r="I104" s="168"/>
      <c r="L104" s="164"/>
      <c r="M104" s="169"/>
      <c r="T104" s="170"/>
      <c r="AT104" s="165" t="s">
        <v>159</v>
      </c>
      <c r="AU104" s="165" t="s">
        <v>23</v>
      </c>
      <c r="AV104" s="14" t="s">
        <v>155</v>
      </c>
      <c r="AW104" s="14" t="s">
        <v>43</v>
      </c>
      <c r="AX104" s="14" t="s">
        <v>23</v>
      </c>
      <c r="AY104" s="165" t="s">
        <v>148</v>
      </c>
    </row>
    <row r="105" spans="2:65" s="1" customFormat="1" ht="16.5" customHeight="1">
      <c r="B105" s="34"/>
      <c r="C105" s="133" t="s">
        <v>8</v>
      </c>
      <c r="D105" s="133" t="s">
        <v>150</v>
      </c>
      <c r="E105" s="134" t="s">
        <v>994</v>
      </c>
      <c r="F105" s="135" t="s">
        <v>995</v>
      </c>
      <c r="G105" s="136" t="s">
        <v>958</v>
      </c>
      <c r="H105" s="137">
        <v>1</v>
      </c>
      <c r="I105" s="138"/>
      <c r="J105" s="139">
        <f>ROUND(I105*H105,2)</f>
        <v>0</v>
      </c>
      <c r="K105" s="135" t="s">
        <v>36</v>
      </c>
      <c r="L105" s="34"/>
      <c r="M105" s="140" t="s">
        <v>36</v>
      </c>
      <c r="N105" s="141" t="s">
        <v>53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959</v>
      </c>
      <c r="AT105" s="144" t="s">
        <v>150</v>
      </c>
      <c r="AU105" s="144" t="s">
        <v>23</v>
      </c>
      <c r="AY105" s="18" t="s">
        <v>148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23</v>
      </c>
      <c r="BK105" s="145">
        <f>ROUND(I105*H105,2)</f>
        <v>0</v>
      </c>
      <c r="BL105" s="18" t="s">
        <v>959</v>
      </c>
      <c r="BM105" s="144" t="s">
        <v>996</v>
      </c>
    </row>
    <row r="106" spans="2:65" s="12" customFormat="1" ht="11.25">
      <c r="B106" s="150"/>
      <c r="D106" s="151" t="s">
        <v>159</v>
      </c>
      <c r="E106" s="152" t="s">
        <v>36</v>
      </c>
      <c r="F106" s="153" t="s">
        <v>987</v>
      </c>
      <c r="H106" s="152" t="s">
        <v>36</v>
      </c>
      <c r="I106" s="154"/>
      <c r="L106" s="150"/>
      <c r="M106" s="155"/>
      <c r="T106" s="156"/>
      <c r="AT106" s="152" t="s">
        <v>159</v>
      </c>
      <c r="AU106" s="152" t="s">
        <v>23</v>
      </c>
      <c r="AV106" s="12" t="s">
        <v>23</v>
      </c>
      <c r="AW106" s="12" t="s">
        <v>43</v>
      </c>
      <c r="AX106" s="12" t="s">
        <v>82</v>
      </c>
      <c r="AY106" s="152" t="s">
        <v>148</v>
      </c>
    </row>
    <row r="107" spans="2:65" s="13" customFormat="1" ht="11.25">
      <c r="B107" s="157"/>
      <c r="D107" s="151" t="s">
        <v>159</v>
      </c>
      <c r="E107" s="158" t="s">
        <v>36</v>
      </c>
      <c r="F107" s="159" t="s">
        <v>23</v>
      </c>
      <c r="H107" s="160">
        <v>1</v>
      </c>
      <c r="I107" s="161"/>
      <c r="L107" s="157"/>
      <c r="M107" s="162"/>
      <c r="T107" s="163"/>
      <c r="AT107" s="158" t="s">
        <v>159</v>
      </c>
      <c r="AU107" s="158" t="s">
        <v>23</v>
      </c>
      <c r="AV107" s="13" t="s">
        <v>90</v>
      </c>
      <c r="AW107" s="13" t="s">
        <v>43</v>
      </c>
      <c r="AX107" s="13" t="s">
        <v>82</v>
      </c>
      <c r="AY107" s="158" t="s">
        <v>148</v>
      </c>
    </row>
    <row r="108" spans="2:65" s="14" customFormat="1" ht="11.25">
      <c r="B108" s="164"/>
      <c r="D108" s="151" t="s">
        <v>159</v>
      </c>
      <c r="E108" s="165" t="s">
        <v>36</v>
      </c>
      <c r="F108" s="166" t="s">
        <v>167</v>
      </c>
      <c r="H108" s="167">
        <v>1</v>
      </c>
      <c r="I108" s="168"/>
      <c r="L108" s="164"/>
      <c r="M108" s="169"/>
      <c r="T108" s="170"/>
      <c r="AT108" s="165" t="s">
        <v>159</v>
      </c>
      <c r="AU108" s="165" t="s">
        <v>23</v>
      </c>
      <c r="AV108" s="14" t="s">
        <v>155</v>
      </c>
      <c r="AW108" s="14" t="s">
        <v>43</v>
      </c>
      <c r="AX108" s="14" t="s">
        <v>23</v>
      </c>
      <c r="AY108" s="165" t="s">
        <v>148</v>
      </c>
    </row>
    <row r="109" spans="2:65" s="1" customFormat="1" ht="16.5" customHeight="1">
      <c r="B109" s="34"/>
      <c r="C109" s="133" t="s">
        <v>245</v>
      </c>
      <c r="D109" s="133" t="s">
        <v>150</v>
      </c>
      <c r="E109" s="134" t="s">
        <v>997</v>
      </c>
      <c r="F109" s="135" t="s">
        <v>998</v>
      </c>
      <c r="G109" s="136" t="s">
        <v>958</v>
      </c>
      <c r="H109" s="137">
        <v>1</v>
      </c>
      <c r="I109" s="138"/>
      <c r="J109" s="139">
        <f>ROUND(I109*H109,2)</f>
        <v>0</v>
      </c>
      <c r="K109" s="135" t="s">
        <v>36</v>
      </c>
      <c r="L109" s="34"/>
      <c r="M109" s="140" t="s">
        <v>36</v>
      </c>
      <c r="N109" s="141" t="s">
        <v>53</v>
      </c>
      <c r="P109" s="142">
        <f>O109*H109</f>
        <v>0</v>
      </c>
      <c r="Q109" s="142">
        <v>0</v>
      </c>
      <c r="R109" s="142">
        <f>Q109*H109</f>
        <v>0</v>
      </c>
      <c r="S109" s="142">
        <v>0</v>
      </c>
      <c r="T109" s="143">
        <f>S109*H109</f>
        <v>0</v>
      </c>
      <c r="AR109" s="144" t="s">
        <v>959</v>
      </c>
      <c r="AT109" s="144" t="s">
        <v>150</v>
      </c>
      <c r="AU109" s="144" t="s">
        <v>23</v>
      </c>
      <c r="AY109" s="18" t="s">
        <v>148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8" t="s">
        <v>23</v>
      </c>
      <c r="BK109" s="145">
        <f>ROUND(I109*H109,2)</f>
        <v>0</v>
      </c>
      <c r="BL109" s="18" t="s">
        <v>959</v>
      </c>
      <c r="BM109" s="144" t="s">
        <v>999</v>
      </c>
    </row>
    <row r="110" spans="2:65" s="11" customFormat="1" ht="25.9" customHeight="1">
      <c r="B110" s="121"/>
      <c r="D110" s="122" t="s">
        <v>81</v>
      </c>
      <c r="E110" s="123" t="s">
        <v>82</v>
      </c>
      <c r="F110" s="123" t="s">
        <v>1000</v>
      </c>
      <c r="I110" s="124"/>
      <c r="J110" s="125">
        <f>BK110</f>
        <v>0</v>
      </c>
      <c r="L110" s="121"/>
      <c r="M110" s="126"/>
      <c r="P110" s="127">
        <f>SUM(P111:P116)</f>
        <v>0</v>
      </c>
      <c r="R110" s="127">
        <f>SUM(R111:R116)</f>
        <v>0</v>
      </c>
      <c r="T110" s="128">
        <f>SUM(T111:T116)</f>
        <v>0</v>
      </c>
      <c r="AR110" s="122" t="s">
        <v>188</v>
      </c>
      <c r="AT110" s="129" t="s">
        <v>81</v>
      </c>
      <c r="AU110" s="129" t="s">
        <v>82</v>
      </c>
      <c r="AY110" s="122" t="s">
        <v>148</v>
      </c>
      <c r="BK110" s="130">
        <f>SUM(BK111:BK116)</f>
        <v>0</v>
      </c>
    </row>
    <row r="111" spans="2:65" s="1" customFormat="1" ht="16.5" customHeight="1">
      <c r="B111" s="34"/>
      <c r="C111" s="133" t="s">
        <v>251</v>
      </c>
      <c r="D111" s="133" t="s">
        <v>150</v>
      </c>
      <c r="E111" s="134" t="s">
        <v>1001</v>
      </c>
      <c r="F111" s="135" t="s">
        <v>1002</v>
      </c>
      <c r="G111" s="136" t="s">
        <v>958</v>
      </c>
      <c r="H111" s="137">
        <v>1</v>
      </c>
      <c r="I111" s="138"/>
      <c r="J111" s="139">
        <f t="shared" ref="J111:J116" si="10">ROUND(I111*H111,2)</f>
        <v>0</v>
      </c>
      <c r="K111" s="135" t="s">
        <v>36</v>
      </c>
      <c r="L111" s="34"/>
      <c r="M111" s="140" t="s">
        <v>36</v>
      </c>
      <c r="N111" s="141" t="s">
        <v>53</v>
      </c>
      <c r="P111" s="142">
        <f t="shared" ref="P111:P116" si="11">O111*H111</f>
        <v>0</v>
      </c>
      <c r="Q111" s="142">
        <v>0</v>
      </c>
      <c r="R111" s="142">
        <f t="shared" ref="R111:R116" si="12">Q111*H111</f>
        <v>0</v>
      </c>
      <c r="S111" s="142">
        <v>0</v>
      </c>
      <c r="T111" s="143">
        <f t="shared" ref="T111:T116" si="13">S111*H111</f>
        <v>0</v>
      </c>
      <c r="AR111" s="144" t="s">
        <v>959</v>
      </c>
      <c r="AT111" s="144" t="s">
        <v>150</v>
      </c>
      <c r="AU111" s="144" t="s">
        <v>23</v>
      </c>
      <c r="AY111" s="18" t="s">
        <v>148</v>
      </c>
      <c r="BE111" s="145">
        <f t="shared" ref="BE111:BE116" si="14">IF(N111="základní",J111,0)</f>
        <v>0</v>
      </c>
      <c r="BF111" s="145">
        <f t="shared" ref="BF111:BF116" si="15">IF(N111="snížená",J111,0)</f>
        <v>0</v>
      </c>
      <c r="BG111" s="145">
        <f t="shared" ref="BG111:BG116" si="16">IF(N111="zákl. přenesená",J111,0)</f>
        <v>0</v>
      </c>
      <c r="BH111" s="145">
        <f t="shared" ref="BH111:BH116" si="17">IF(N111="sníž. přenesená",J111,0)</f>
        <v>0</v>
      </c>
      <c r="BI111" s="145">
        <f t="shared" ref="BI111:BI116" si="18">IF(N111="nulová",J111,0)</f>
        <v>0</v>
      </c>
      <c r="BJ111" s="18" t="s">
        <v>23</v>
      </c>
      <c r="BK111" s="145">
        <f t="shared" ref="BK111:BK116" si="19">ROUND(I111*H111,2)</f>
        <v>0</v>
      </c>
      <c r="BL111" s="18" t="s">
        <v>959</v>
      </c>
      <c r="BM111" s="144" t="s">
        <v>1003</v>
      </c>
    </row>
    <row r="112" spans="2:65" s="1" customFormat="1" ht="16.5" customHeight="1">
      <c r="B112" s="34"/>
      <c r="C112" s="133" t="s">
        <v>259</v>
      </c>
      <c r="D112" s="133" t="s">
        <v>150</v>
      </c>
      <c r="E112" s="134" t="s">
        <v>1004</v>
      </c>
      <c r="F112" s="135" t="s">
        <v>1002</v>
      </c>
      <c r="G112" s="136" t="s">
        <v>958</v>
      </c>
      <c r="H112" s="137">
        <v>1</v>
      </c>
      <c r="I112" s="138"/>
      <c r="J112" s="139">
        <f t="shared" si="10"/>
        <v>0</v>
      </c>
      <c r="K112" s="135" t="s">
        <v>36</v>
      </c>
      <c r="L112" s="34"/>
      <c r="M112" s="140" t="s">
        <v>36</v>
      </c>
      <c r="N112" s="141" t="s">
        <v>53</v>
      </c>
      <c r="P112" s="142">
        <f t="shared" si="11"/>
        <v>0</v>
      </c>
      <c r="Q112" s="142">
        <v>0</v>
      </c>
      <c r="R112" s="142">
        <f t="shared" si="12"/>
        <v>0</v>
      </c>
      <c r="S112" s="142">
        <v>0</v>
      </c>
      <c r="T112" s="143">
        <f t="shared" si="13"/>
        <v>0</v>
      </c>
      <c r="AR112" s="144" t="s">
        <v>959</v>
      </c>
      <c r="AT112" s="144" t="s">
        <v>150</v>
      </c>
      <c r="AU112" s="144" t="s">
        <v>23</v>
      </c>
      <c r="AY112" s="18" t="s">
        <v>148</v>
      </c>
      <c r="BE112" s="145">
        <f t="shared" si="14"/>
        <v>0</v>
      </c>
      <c r="BF112" s="145">
        <f t="shared" si="15"/>
        <v>0</v>
      </c>
      <c r="BG112" s="145">
        <f t="shared" si="16"/>
        <v>0</v>
      </c>
      <c r="BH112" s="145">
        <f t="shared" si="17"/>
        <v>0</v>
      </c>
      <c r="BI112" s="145">
        <f t="shared" si="18"/>
        <v>0</v>
      </c>
      <c r="BJ112" s="18" t="s">
        <v>23</v>
      </c>
      <c r="BK112" s="145">
        <f t="shared" si="19"/>
        <v>0</v>
      </c>
      <c r="BL112" s="18" t="s">
        <v>959</v>
      </c>
      <c r="BM112" s="144" t="s">
        <v>1005</v>
      </c>
    </row>
    <row r="113" spans="2:65" s="1" customFormat="1" ht="16.5" customHeight="1">
      <c r="B113" s="34"/>
      <c r="C113" s="133" t="s">
        <v>265</v>
      </c>
      <c r="D113" s="133" t="s">
        <v>150</v>
      </c>
      <c r="E113" s="134" t="s">
        <v>1006</v>
      </c>
      <c r="F113" s="135" t="s">
        <v>1007</v>
      </c>
      <c r="G113" s="136" t="s">
        <v>958</v>
      </c>
      <c r="H113" s="137">
        <v>1</v>
      </c>
      <c r="I113" s="138"/>
      <c r="J113" s="139">
        <f t="shared" si="10"/>
        <v>0</v>
      </c>
      <c r="K113" s="135" t="s">
        <v>36</v>
      </c>
      <c r="L113" s="34"/>
      <c r="M113" s="140" t="s">
        <v>36</v>
      </c>
      <c r="N113" s="141" t="s">
        <v>53</v>
      </c>
      <c r="P113" s="142">
        <f t="shared" si="11"/>
        <v>0</v>
      </c>
      <c r="Q113" s="142">
        <v>0</v>
      </c>
      <c r="R113" s="142">
        <f t="shared" si="12"/>
        <v>0</v>
      </c>
      <c r="S113" s="142">
        <v>0</v>
      </c>
      <c r="T113" s="143">
        <f t="shared" si="13"/>
        <v>0</v>
      </c>
      <c r="AR113" s="144" t="s">
        <v>959</v>
      </c>
      <c r="AT113" s="144" t="s">
        <v>150</v>
      </c>
      <c r="AU113" s="144" t="s">
        <v>23</v>
      </c>
      <c r="AY113" s="18" t="s">
        <v>148</v>
      </c>
      <c r="BE113" s="145">
        <f t="shared" si="14"/>
        <v>0</v>
      </c>
      <c r="BF113" s="145">
        <f t="shared" si="15"/>
        <v>0</v>
      </c>
      <c r="BG113" s="145">
        <f t="shared" si="16"/>
        <v>0</v>
      </c>
      <c r="BH113" s="145">
        <f t="shared" si="17"/>
        <v>0</v>
      </c>
      <c r="BI113" s="145">
        <f t="shared" si="18"/>
        <v>0</v>
      </c>
      <c r="BJ113" s="18" t="s">
        <v>23</v>
      </c>
      <c r="BK113" s="145">
        <f t="shared" si="19"/>
        <v>0</v>
      </c>
      <c r="BL113" s="18" t="s">
        <v>959</v>
      </c>
      <c r="BM113" s="144" t="s">
        <v>1008</v>
      </c>
    </row>
    <row r="114" spans="2:65" s="1" customFormat="1" ht="16.5" customHeight="1">
      <c r="B114" s="34"/>
      <c r="C114" s="133" t="s">
        <v>273</v>
      </c>
      <c r="D114" s="133" t="s">
        <v>150</v>
      </c>
      <c r="E114" s="134" t="s">
        <v>1009</v>
      </c>
      <c r="F114" s="135" t="s">
        <v>1010</v>
      </c>
      <c r="G114" s="136" t="s">
        <v>958</v>
      </c>
      <c r="H114" s="137">
        <v>1</v>
      </c>
      <c r="I114" s="138"/>
      <c r="J114" s="139">
        <f t="shared" si="10"/>
        <v>0</v>
      </c>
      <c r="K114" s="135" t="s">
        <v>36</v>
      </c>
      <c r="L114" s="34"/>
      <c r="M114" s="140" t="s">
        <v>36</v>
      </c>
      <c r="N114" s="141" t="s">
        <v>53</v>
      </c>
      <c r="P114" s="142">
        <f t="shared" si="11"/>
        <v>0</v>
      </c>
      <c r="Q114" s="142">
        <v>0</v>
      </c>
      <c r="R114" s="142">
        <f t="shared" si="12"/>
        <v>0</v>
      </c>
      <c r="S114" s="142">
        <v>0</v>
      </c>
      <c r="T114" s="143">
        <f t="shared" si="13"/>
        <v>0</v>
      </c>
      <c r="AR114" s="144" t="s">
        <v>959</v>
      </c>
      <c r="AT114" s="144" t="s">
        <v>150</v>
      </c>
      <c r="AU114" s="144" t="s">
        <v>23</v>
      </c>
      <c r="AY114" s="18" t="s">
        <v>148</v>
      </c>
      <c r="BE114" s="145">
        <f t="shared" si="14"/>
        <v>0</v>
      </c>
      <c r="BF114" s="145">
        <f t="shared" si="15"/>
        <v>0</v>
      </c>
      <c r="BG114" s="145">
        <f t="shared" si="16"/>
        <v>0</v>
      </c>
      <c r="BH114" s="145">
        <f t="shared" si="17"/>
        <v>0</v>
      </c>
      <c r="BI114" s="145">
        <f t="shared" si="18"/>
        <v>0</v>
      </c>
      <c r="BJ114" s="18" t="s">
        <v>23</v>
      </c>
      <c r="BK114" s="145">
        <f t="shared" si="19"/>
        <v>0</v>
      </c>
      <c r="BL114" s="18" t="s">
        <v>959</v>
      </c>
      <c r="BM114" s="144" t="s">
        <v>1011</v>
      </c>
    </row>
    <row r="115" spans="2:65" s="1" customFormat="1" ht="16.5" customHeight="1">
      <c r="B115" s="34"/>
      <c r="C115" s="133" t="s">
        <v>279</v>
      </c>
      <c r="D115" s="133" t="s">
        <v>150</v>
      </c>
      <c r="E115" s="134" t="s">
        <v>1012</v>
      </c>
      <c r="F115" s="135" t="s">
        <v>1013</v>
      </c>
      <c r="G115" s="136" t="s">
        <v>958</v>
      </c>
      <c r="H115" s="137">
        <v>1</v>
      </c>
      <c r="I115" s="138"/>
      <c r="J115" s="139">
        <f t="shared" si="10"/>
        <v>0</v>
      </c>
      <c r="K115" s="135" t="s">
        <v>36</v>
      </c>
      <c r="L115" s="34"/>
      <c r="M115" s="140" t="s">
        <v>36</v>
      </c>
      <c r="N115" s="141" t="s">
        <v>53</v>
      </c>
      <c r="P115" s="142">
        <f t="shared" si="11"/>
        <v>0</v>
      </c>
      <c r="Q115" s="142">
        <v>0</v>
      </c>
      <c r="R115" s="142">
        <f t="shared" si="12"/>
        <v>0</v>
      </c>
      <c r="S115" s="142">
        <v>0</v>
      </c>
      <c r="T115" s="143">
        <f t="shared" si="13"/>
        <v>0</v>
      </c>
      <c r="AR115" s="144" t="s">
        <v>959</v>
      </c>
      <c r="AT115" s="144" t="s">
        <v>150</v>
      </c>
      <c r="AU115" s="144" t="s">
        <v>23</v>
      </c>
      <c r="AY115" s="18" t="s">
        <v>148</v>
      </c>
      <c r="BE115" s="145">
        <f t="shared" si="14"/>
        <v>0</v>
      </c>
      <c r="BF115" s="145">
        <f t="shared" si="15"/>
        <v>0</v>
      </c>
      <c r="BG115" s="145">
        <f t="shared" si="16"/>
        <v>0</v>
      </c>
      <c r="BH115" s="145">
        <f t="shared" si="17"/>
        <v>0</v>
      </c>
      <c r="BI115" s="145">
        <f t="shared" si="18"/>
        <v>0</v>
      </c>
      <c r="BJ115" s="18" t="s">
        <v>23</v>
      </c>
      <c r="BK115" s="145">
        <f t="shared" si="19"/>
        <v>0</v>
      </c>
      <c r="BL115" s="18" t="s">
        <v>959</v>
      </c>
      <c r="BM115" s="144" t="s">
        <v>1014</v>
      </c>
    </row>
    <row r="116" spans="2:65" s="1" customFormat="1" ht="16.5" customHeight="1">
      <c r="B116" s="34"/>
      <c r="C116" s="133" t="s">
        <v>288</v>
      </c>
      <c r="D116" s="133" t="s">
        <v>150</v>
      </c>
      <c r="E116" s="134" t="s">
        <v>1015</v>
      </c>
      <c r="F116" s="135" t="s">
        <v>1016</v>
      </c>
      <c r="G116" s="136" t="s">
        <v>1017</v>
      </c>
      <c r="H116" s="137">
        <v>1</v>
      </c>
      <c r="I116" s="138"/>
      <c r="J116" s="139">
        <f t="shared" si="10"/>
        <v>0</v>
      </c>
      <c r="K116" s="135" t="s">
        <v>36</v>
      </c>
      <c r="L116" s="34"/>
      <c r="M116" s="191" t="s">
        <v>36</v>
      </c>
      <c r="N116" s="192" t="s">
        <v>53</v>
      </c>
      <c r="O116" s="193"/>
      <c r="P116" s="194">
        <f t="shared" si="11"/>
        <v>0</v>
      </c>
      <c r="Q116" s="194">
        <v>0</v>
      </c>
      <c r="R116" s="194">
        <f t="shared" si="12"/>
        <v>0</v>
      </c>
      <c r="S116" s="194">
        <v>0</v>
      </c>
      <c r="T116" s="195">
        <f t="shared" si="13"/>
        <v>0</v>
      </c>
      <c r="AR116" s="144" t="s">
        <v>959</v>
      </c>
      <c r="AT116" s="144" t="s">
        <v>150</v>
      </c>
      <c r="AU116" s="144" t="s">
        <v>23</v>
      </c>
      <c r="AY116" s="18" t="s">
        <v>148</v>
      </c>
      <c r="BE116" s="145">
        <f t="shared" si="14"/>
        <v>0</v>
      </c>
      <c r="BF116" s="145">
        <f t="shared" si="15"/>
        <v>0</v>
      </c>
      <c r="BG116" s="145">
        <f t="shared" si="16"/>
        <v>0</v>
      </c>
      <c r="BH116" s="145">
        <f t="shared" si="17"/>
        <v>0</v>
      </c>
      <c r="BI116" s="145">
        <f t="shared" si="18"/>
        <v>0</v>
      </c>
      <c r="BJ116" s="18" t="s">
        <v>23</v>
      </c>
      <c r="BK116" s="145">
        <f t="shared" si="19"/>
        <v>0</v>
      </c>
      <c r="BL116" s="18" t="s">
        <v>959</v>
      </c>
      <c r="BM116" s="144" t="s">
        <v>1018</v>
      </c>
    </row>
    <row r="117" spans="2:65" s="1" customFormat="1" ht="6.95" customHeight="1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34"/>
    </row>
  </sheetData>
  <sheetProtection algorithmName="SHA-512" hashValue="tBJXCzb7IURr1jZBtkpcAMsIZxrbm6Hs+aemsqZTiXZvuPy6xcP3ungTH6uzTQuZoz7p/3OjM9Jg/N4jULgJ2w==" saltValue="3SsyjZRR95LQPLmniIiPq+SLw25cGtqTEI2ZHkPvqs4dslf5G25D5R/fr1nEZ9Enb9DAOzBTtqClCG7MjSrH2w==" spinCount="100000" sheet="1" objects="1" scenarios="1" formatColumns="0" formatRows="0" autoFilter="0"/>
  <autoFilter ref="C81:K116" xr:uid="{00000000-0009-0000-0000-000005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96" customWidth="1"/>
    <col min="2" max="2" width="1.6640625" style="196" customWidth="1"/>
    <col min="3" max="4" width="5" style="196" customWidth="1"/>
    <col min="5" max="5" width="11.6640625" style="196" customWidth="1"/>
    <col min="6" max="6" width="9.1640625" style="196" customWidth="1"/>
    <col min="7" max="7" width="5" style="196" customWidth="1"/>
    <col min="8" max="8" width="77.83203125" style="196" customWidth="1"/>
    <col min="9" max="10" width="20" style="196" customWidth="1"/>
    <col min="11" max="11" width="1.6640625" style="196" customWidth="1"/>
  </cols>
  <sheetData>
    <row r="1" spans="2:11" customFormat="1" ht="37.5" customHeight="1"/>
    <row r="2" spans="2:11" customFormat="1" ht="7.5" customHeight="1">
      <c r="B2" s="197"/>
      <c r="C2" s="198"/>
      <c r="D2" s="198"/>
      <c r="E2" s="198"/>
      <c r="F2" s="198"/>
      <c r="G2" s="198"/>
      <c r="H2" s="198"/>
      <c r="I2" s="198"/>
      <c r="J2" s="198"/>
      <c r="K2" s="199"/>
    </row>
    <row r="3" spans="2:11" s="16" customFormat="1" ht="45" customHeight="1">
      <c r="B3" s="200"/>
      <c r="C3" s="328" t="s">
        <v>1019</v>
      </c>
      <c r="D3" s="328"/>
      <c r="E3" s="328"/>
      <c r="F3" s="328"/>
      <c r="G3" s="328"/>
      <c r="H3" s="328"/>
      <c r="I3" s="328"/>
      <c r="J3" s="328"/>
      <c r="K3" s="201"/>
    </row>
    <row r="4" spans="2:11" customFormat="1" ht="25.5" customHeight="1">
      <c r="B4" s="202"/>
      <c r="C4" s="327" t="s">
        <v>1020</v>
      </c>
      <c r="D4" s="327"/>
      <c r="E4" s="327"/>
      <c r="F4" s="327"/>
      <c r="G4" s="327"/>
      <c r="H4" s="327"/>
      <c r="I4" s="327"/>
      <c r="J4" s="327"/>
      <c r="K4" s="203"/>
    </row>
    <row r="5" spans="2:11" customFormat="1" ht="5.25" customHeight="1">
      <c r="B5" s="202"/>
      <c r="C5" s="204"/>
      <c r="D5" s="204"/>
      <c r="E5" s="204"/>
      <c r="F5" s="204"/>
      <c r="G5" s="204"/>
      <c r="H5" s="204"/>
      <c r="I5" s="204"/>
      <c r="J5" s="204"/>
      <c r="K5" s="203"/>
    </row>
    <row r="6" spans="2:11" customFormat="1" ht="15" customHeight="1">
      <c r="B6" s="202"/>
      <c r="C6" s="326" t="s">
        <v>1021</v>
      </c>
      <c r="D6" s="326"/>
      <c r="E6" s="326"/>
      <c r="F6" s="326"/>
      <c r="G6" s="326"/>
      <c r="H6" s="326"/>
      <c r="I6" s="326"/>
      <c r="J6" s="326"/>
      <c r="K6" s="203"/>
    </row>
    <row r="7" spans="2:11" customFormat="1" ht="15" customHeight="1">
      <c r="B7" s="206"/>
      <c r="C7" s="326" t="s">
        <v>1022</v>
      </c>
      <c r="D7" s="326"/>
      <c r="E7" s="326"/>
      <c r="F7" s="326"/>
      <c r="G7" s="326"/>
      <c r="H7" s="326"/>
      <c r="I7" s="326"/>
      <c r="J7" s="326"/>
      <c r="K7" s="203"/>
    </row>
    <row r="8" spans="2:11" customFormat="1" ht="12.75" customHeight="1">
      <c r="B8" s="206"/>
      <c r="C8" s="205"/>
      <c r="D8" s="205"/>
      <c r="E8" s="205"/>
      <c r="F8" s="205"/>
      <c r="G8" s="205"/>
      <c r="H8" s="205"/>
      <c r="I8" s="205"/>
      <c r="J8" s="205"/>
      <c r="K8" s="203"/>
    </row>
    <row r="9" spans="2:11" customFormat="1" ht="15" customHeight="1">
      <c r="B9" s="206"/>
      <c r="C9" s="326" t="s">
        <v>1023</v>
      </c>
      <c r="D9" s="326"/>
      <c r="E9" s="326"/>
      <c r="F9" s="326"/>
      <c r="G9" s="326"/>
      <c r="H9" s="326"/>
      <c r="I9" s="326"/>
      <c r="J9" s="326"/>
      <c r="K9" s="203"/>
    </row>
    <row r="10" spans="2:11" customFormat="1" ht="15" customHeight="1">
      <c r="B10" s="206"/>
      <c r="C10" s="205"/>
      <c r="D10" s="326" t="s">
        <v>1024</v>
      </c>
      <c r="E10" s="326"/>
      <c r="F10" s="326"/>
      <c r="G10" s="326"/>
      <c r="H10" s="326"/>
      <c r="I10" s="326"/>
      <c r="J10" s="326"/>
      <c r="K10" s="203"/>
    </row>
    <row r="11" spans="2:11" customFormat="1" ht="15" customHeight="1">
      <c r="B11" s="206"/>
      <c r="C11" s="207"/>
      <c r="D11" s="326" t="s">
        <v>1025</v>
      </c>
      <c r="E11" s="326"/>
      <c r="F11" s="326"/>
      <c r="G11" s="326"/>
      <c r="H11" s="326"/>
      <c r="I11" s="326"/>
      <c r="J11" s="326"/>
      <c r="K11" s="203"/>
    </row>
    <row r="12" spans="2:11" customFormat="1" ht="15" customHeight="1">
      <c r="B12" s="206"/>
      <c r="C12" s="207"/>
      <c r="D12" s="205"/>
      <c r="E12" s="205"/>
      <c r="F12" s="205"/>
      <c r="G12" s="205"/>
      <c r="H12" s="205"/>
      <c r="I12" s="205"/>
      <c r="J12" s="205"/>
      <c r="K12" s="203"/>
    </row>
    <row r="13" spans="2:11" customFormat="1" ht="15" customHeight="1">
      <c r="B13" s="206"/>
      <c r="C13" s="207"/>
      <c r="D13" s="208" t="s">
        <v>1026</v>
      </c>
      <c r="E13" s="205"/>
      <c r="F13" s="205"/>
      <c r="G13" s="205"/>
      <c r="H13" s="205"/>
      <c r="I13" s="205"/>
      <c r="J13" s="205"/>
      <c r="K13" s="203"/>
    </row>
    <row r="14" spans="2:11" customFormat="1" ht="12.75" customHeight="1">
      <c r="B14" s="206"/>
      <c r="C14" s="207"/>
      <c r="D14" s="207"/>
      <c r="E14" s="207"/>
      <c r="F14" s="207"/>
      <c r="G14" s="207"/>
      <c r="H14" s="207"/>
      <c r="I14" s="207"/>
      <c r="J14" s="207"/>
      <c r="K14" s="203"/>
    </row>
    <row r="15" spans="2:11" customFormat="1" ht="15" customHeight="1">
      <c r="B15" s="206"/>
      <c r="C15" s="207"/>
      <c r="D15" s="326" t="s">
        <v>1027</v>
      </c>
      <c r="E15" s="326"/>
      <c r="F15" s="326"/>
      <c r="G15" s="326"/>
      <c r="H15" s="326"/>
      <c r="I15" s="326"/>
      <c r="J15" s="326"/>
      <c r="K15" s="203"/>
    </row>
    <row r="16" spans="2:11" customFormat="1" ht="15" customHeight="1">
      <c r="B16" s="206"/>
      <c r="C16" s="207"/>
      <c r="D16" s="326" t="s">
        <v>1028</v>
      </c>
      <c r="E16" s="326"/>
      <c r="F16" s="326"/>
      <c r="G16" s="326"/>
      <c r="H16" s="326"/>
      <c r="I16" s="326"/>
      <c r="J16" s="326"/>
      <c r="K16" s="203"/>
    </row>
    <row r="17" spans="2:11" customFormat="1" ht="15" customHeight="1">
      <c r="B17" s="206"/>
      <c r="C17" s="207"/>
      <c r="D17" s="326" t="s">
        <v>1029</v>
      </c>
      <c r="E17" s="326"/>
      <c r="F17" s="326"/>
      <c r="G17" s="326"/>
      <c r="H17" s="326"/>
      <c r="I17" s="326"/>
      <c r="J17" s="326"/>
      <c r="K17" s="203"/>
    </row>
    <row r="18" spans="2:11" customFormat="1" ht="15" customHeight="1">
      <c r="B18" s="206"/>
      <c r="C18" s="207"/>
      <c r="D18" s="207"/>
      <c r="E18" s="209" t="s">
        <v>88</v>
      </c>
      <c r="F18" s="326" t="s">
        <v>1030</v>
      </c>
      <c r="G18" s="326"/>
      <c r="H18" s="326"/>
      <c r="I18" s="326"/>
      <c r="J18" s="326"/>
      <c r="K18" s="203"/>
    </row>
    <row r="19" spans="2:11" customFormat="1" ht="15" customHeight="1">
      <c r="B19" s="206"/>
      <c r="C19" s="207"/>
      <c r="D19" s="207"/>
      <c r="E19" s="209" t="s">
        <v>1031</v>
      </c>
      <c r="F19" s="326" t="s">
        <v>1032</v>
      </c>
      <c r="G19" s="326"/>
      <c r="H19" s="326"/>
      <c r="I19" s="326"/>
      <c r="J19" s="326"/>
      <c r="K19" s="203"/>
    </row>
    <row r="20" spans="2:11" customFormat="1" ht="15" customHeight="1">
      <c r="B20" s="206"/>
      <c r="C20" s="207"/>
      <c r="D20" s="207"/>
      <c r="E20" s="209" t="s">
        <v>1033</v>
      </c>
      <c r="F20" s="326" t="s">
        <v>1034</v>
      </c>
      <c r="G20" s="326"/>
      <c r="H20" s="326"/>
      <c r="I20" s="326"/>
      <c r="J20" s="326"/>
      <c r="K20" s="203"/>
    </row>
    <row r="21" spans="2:11" customFormat="1" ht="15" customHeight="1">
      <c r="B21" s="206"/>
      <c r="C21" s="207"/>
      <c r="D21" s="207"/>
      <c r="E21" s="209" t="s">
        <v>107</v>
      </c>
      <c r="F21" s="326" t="s">
        <v>1035</v>
      </c>
      <c r="G21" s="326"/>
      <c r="H21" s="326"/>
      <c r="I21" s="326"/>
      <c r="J21" s="326"/>
      <c r="K21" s="203"/>
    </row>
    <row r="22" spans="2:11" customFormat="1" ht="15" customHeight="1">
      <c r="B22" s="206"/>
      <c r="C22" s="207"/>
      <c r="D22" s="207"/>
      <c r="E22" s="209" t="s">
        <v>961</v>
      </c>
      <c r="F22" s="326" t="s">
        <v>1036</v>
      </c>
      <c r="G22" s="326"/>
      <c r="H22" s="326"/>
      <c r="I22" s="326"/>
      <c r="J22" s="326"/>
      <c r="K22" s="203"/>
    </row>
    <row r="23" spans="2:11" customFormat="1" ht="15" customHeight="1">
      <c r="B23" s="206"/>
      <c r="C23" s="207"/>
      <c r="D23" s="207"/>
      <c r="E23" s="209" t="s">
        <v>94</v>
      </c>
      <c r="F23" s="326" t="s">
        <v>1037</v>
      </c>
      <c r="G23" s="326"/>
      <c r="H23" s="326"/>
      <c r="I23" s="326"/>
      <c r="J23" s="326"/>
      <c r="K23" s="203"/>
    </row>
    <row r="24" spans="2:11" customFormat="1" ht="12.75" customHeight="1">
      <c r="B24" s="206"/>
      <c r="C24" s="207"/>
      <c r="D24" s="207"/>
      <c r="E24" s="207"/>
      <c r="F24" s="207"/>
      <c r="G24" s="207"/>
      <c r="H24" s="207"/>
      <c r="I24" s="207"/>
      <c r="J24" s="207"/>
      <c r="K24" s="203"/>
    </row>
    <row r="25" spans="2:11" customFormat="1" ht="15" customHeight="1">
      <c r="B25" s="206"/>
      <c r="C25" s="326" t="s">
        <v>1038</v>
      </c>
      <c r="D25" s="326"/>
      <c r="E25" s="326"/>
      <c r="F25" s="326"/>
      <c r="G25" s="326"/>
      <c r="H25" s="326"/>
      <c r="I25" s="326"/>
      <c r="J25" s="326"/>
      <c r="K25" s="203"/>
    </row>
    <row r="26" spans="2:11" customFormat="1" ht="15" customHeight="1">
      <c r="B26" s="206"/>
      <c r="C26" s="326" t="s">
        <v>1039</v>
      </c>
      <c r="D26" s="326"/>
      <c r="E26" s="326"/>
      <c r="F26" s="326"/>
      <c r="G26" s="326"/>
      <c r="H26" s="326"/>
      <c r="I26" s="326"/>
      <c r="J26" s="326"/>
      <c r="K26" s="203"/>
    </row>
    <row r="27" spans="2:11" customFormat="1" ht="15" customHeight="1">
      <c r="B27" s="206"/>
      <c r="C27" s="205"/>
      <c r="D27" s="326" t="s">
        <v>1040</v>
      </c>
      <c r="E27" s="326"/>
      <c r="F27" s="326"/>
      <c r="G27" s="326"/>
      <c r="H27" s="326"/>
      <c r="I27" s="326"/>
      <c r="J27" s="326"/>
      <c r="K27" s="203"/>
    </row>
    <row r="28" spans="2:11" customFormat="1" ht="15" customHeight="1">
      <c r="B28" s="206"/>
      <c r="C28" s="207"/>
      <c r="D28" s="326" t="s">
        <v>1041</v>
      </c>
      <c r="E28" s="326"/>
      <c r="F28" s="326"/>
      <c r="G28" s="326"/>
      <c r="H28" s="326"/>
      <c r="I28" s="326"/>
      <c r="J28" s="326"/>
      <c r="K28" s="203"/>
    </row>
    <row r="29" spans="2:11" customFormat="1" ht="12.75" customHeight="1">
      <c r="B29" s="206"/>
      <c r="C29" s="207"/>
      <c r="D29" s="207"/>
      <c r="E29" s="207"/>
      <c r="F29" s="207"/>
      <c r="G29" s="207"/>
      <c r="H29" s="207"/>
      <c r="I29" s="207"/>
      <c r="J29" s="207"/>
      <c r="K29" s="203"/>
    </row>
    <row r="30" spans="2:11" customFormat="1" ht="15" customHeight="1">
      <c r="B30" s="206"/>
      <c r="C30" s="207"/>
      <c r="D30" s="326" t="s">
        <v>1042</v>
      </c>
      <c r="E30" s="326"/>
      <c r="F30" s="326"/>
      <c r="G30" s="326"/>
      <c r="H30" s="326"/>
      <c r="I30" s="326"/>
      <c r="J30" s="326"/>
      <c r="K30" s="203"/>
    </row>
    <row r="31" spans="2:11" customFormat="1" ht="15" customHeight="1">
      <c r="B31" s="206"/>
      <c r="C31" s="207"/>
      <c r="D31" s="326" t="s">
        <v>1043</v>
      </c>
      <c r="E31" s="326"/>
      <c r="F31" s="326"/>
      <c r="G31" s="326"/>
      <c r="H31" s="326"/>
      <c r="I31" s="326"/>
      <c r="J31" s="326"/>
      <c r="K31" s="203"/>
    </row>
    <row r="32" spans="2:11" customFormat="1" ht="12.75" customHeight="1">
      <c r="B32" s="206"/>
      <c r="C32" s="207"/>
      <c r="D32" s="207"/>
      <c r="E32" s="207"/>
      <c r="F32" s="207"/>
      <c r="G32" s="207"/>
      <c r="H32" s="207"/>
      <c r="I32" s="207"/>
      <c r="J32" s="207"/>
      <c r="K32" s="203"/>
    </row>
    <row r="33" spans="2:11" customFormat="1" ht="15" customHeight="1">
      <c r="B33" s="206"/>
      <c r="C33" s="207"/>
      <c r="D33" s="326" t="s">
        <v>1044</v>
      </c>
      <c r="E33" s="326"/>
      <c r="F33" s="326"/>
      <c r="G33" s="326"/>
      <c r="H33" s="326"/>
      <c r="I33" s="326"/>
      <c r="J33" s="326"/>
      <c r="K33" s="203"/>
    </row>
    <row r="34" spans="2:11" customFormat="1" ht="15" customHeight="1">
      <c r="B34" s="206"/>
      <c r="C34" s="207"/>
      <c r="D34" s="326" t="s">
        <v>1045</v>
      </c>
      <c r="E34" s="326"/>
      <c r="F34" s="326"/>
      <c r="G34" s="326"/>
      <c r="H34" s="326"/>
      <c r="I34" s="326"/>
      <c r="J34" s="326"/>
      <c r="K34" s="203"/>
    </row>
    <row r="35" spans="2:11" customFormat="1" ht="15" customHeight="1">
      <c r="B35" s="206"/>
      <c r="C35" s="207"/>
      <c r="D35" s="326" t="s">
        <v>1046</v>
      </c>
      <c r="E35" s="326"/>
      <c r="F35" s="326"/>
      <c r="G35" s="326"/>
      <c r="H35" s="326"/>
      <c r="I35" s="326"/>
      <c r="J35" s="326"/>
      <c r="K35" s="203"/>
    </row>
    <row r="36" spans="2:11" customFormat="1" ht="15" customHeight="1">
      <c r="B36" s="206"/>
      <c r="C36" s="207"/>
      <c r="D36" s="205"/>
      <c r="E36" s="208" t="s">
        <v>134</v>
      </c>
      <c r="F36" s="205"/>
      <c r="G36" s="326" t="s">
        <v>1047</v>
      </c>
      <c r="H36" s="326"/>
      <c r="I36" s="326"/>
      <c r="J36" s="326"/>
      <c r="K36" s="203"/>
    </row>
    <row r="37" spans="2:11" customFormat="1" ht="30.75" customHeight="1">
      <c r="B37" s="206"/>
      <c r="C37" s="207"/>
      <c r="D37" s="205"/>
      <c r="E37" s="208" t="s">
        <v>1048</v>
      </c>
      <c r="F37" s="205"/>
      <c r="G37" s="326" t="s">
        <v>1049</v>
      </c>
      <c r="H37" s="326"/>
      <c r="I37" s="326"/>
      <c r="J37" s="326"/>
      <c r="K37" s="203"/>
    </row>
    <row r="38" spans="2:11" customFormat="1" ht="15" customHeight="1">
      <c r="B38" s="206"/>
      <c r="C38" s="207"/>
      <c r="D38" s="205"/>
      <c r="E38" s="208" t="s">
        <v>63</v>
      </c>
      <c r="F38" s="205"/>
      <c r="G38" s="326" t="s">
        <v>1050</v>
      </c>
      <c r="H38" s="326"/>
      <c r="I38" s="326"/>
      <c r="J38" s="326"/>
      <c r="K38" s="203"/>
    </row>
    <row r="39" spans="2:11" customFormat="1" ht="15" customHeight="1">
      <c r="B39" s="206"/>
      <c r="C39" s="207"/>
      <c r="D39" s="205"/>
      <c r="E39" s="208" t="s">
        <v>64</v>
      </c>
      <c r="F39" s="205"/>
      <c r="G39" s="326" t="s">
        <v>1051</v>
      </c>
      <c r="H39" s="326"/>
      <c r="I39" s="326"/>
      <c r="J39" s="326"/>
      <c r="K39" s="203"/>
    </row>
    <row r="40" spans="2:11" customFormat="1" ht="15" customHeight="1">
      <c r="B40" s="206"/>
      <c r="C40" s="207"/>
      <c r="D40" s="205"/>
      <c r="E40" s="208" t="s">
        <v>135</v>
      </c>
      <c r="F40" s="205"/>
      <c r="G40" s="326" t="s">
        <v>1052</v>
      </c>
      <c r="H40" s="326"/>
      <c r="I40" s="326"/>
      <c r="J40" s="326"/>
      <c r="K40" s="203"/>
    </row>
    <row r="41" spans="2:11" customFormat="1" ht="15" customHeight="1">
      <c r="B41" s="206"/>
      <c r="C41" s="207"/>
      <c r="D41" s="205"/>
      <c r="E41" s="208" t="s">
        <v>136</v>
      </c>
      <c r="F41" s="205"/>
      <c r="G41" s="326" t="s">
        <v>1053</v>
      </c>
      <c r="H41" s="326"/>
      <c r="I41" s="326"/>
      <c r="J41" s="326"/>
      <c r="K41" s="203"/>
    </row>
    <row r="42" spans="2:11" customFormat="1" ht="15" customHeight="1">
      <c r="B42" s="206"/>
      <c r="C42" s="207"/>
      <c r="D42" s="205"/>
      <c r="E42" s="208" t="s">
        <v>1054</v>
      </c>
      <c r="F42" s="205"/>
      <c r="G42" s="326" t="s">
        <v>1055</v>
      </c>
      <c r="H42" s="326"/>
      <c r="I42" s="326"/>
      <c r="J42" s="326"/>
      <c r="K42" s="203"/>
    </row>
    <row r="43" spans="2:11" customFormat="1" ht="15" customHeight="1">
      <c r="B43" s="206"/>
      <c r="C43" s="207"/>
      <c r="D43" s="205"/>
      <c r="E43" s="208"/>
      <c r="F43" s="205"/>
      <c r="G43" s="326" t="s">
        <v>1056</v>
      </c>
      <c r="H43" s="326"/>
      <c r="I43" s="326"/>
      <c r="J43" s="326"/>
      <c r="K43" s="203"/>
    </row>
    <row r="44" spans="2:11" customFormat="1" ht="15" customHeight="1">
      <c r="B44" s="206"/>
      <c r="C44" s="207"/>
      <c r="D44" s="205"/>
      <c r="E44" s="208" t="s">
        <v>1057</v>
      </c>
      <c r="F44" s="205"/>
      <c r="G44" s="326" t="s">
        <v>1058</v>
      </c>
      <c r="H44" s="326"/>
      <c r="I44" s="326"/>
      <c r="J44" s="326"/>
      <c r="K44" s="203"/>
    </row>
    <row r="45" spans="2:11" customFormat="1" ht="15" customHeight="1">
      <c r="B45" s="206"/>
      <c r="C45" s="207"/>
      <c r="D45" s="205"/>
      <c r="E45" s="208" t="s">
        <v>138</v>
      </c>
      <c r="F45" s="205"/>
      <c r="G45" s="326" t="s">
        <v>1059</v>
      </c>
      <c r="H45" s="326"/>
      <c r="I45" s="326"/>
      <c r="J45" s="326"/>
      <c r="K45" s="203"/>
    </row>
    <row r="46" spans="2:11" customFormat="1" ht="12.75" customHeight="1">
      <c r="B46" s="206"/>
      <c r="C46" s="207"/>
      <c r="D46" s="205"/>
      <c r="E46" s="205"/>
      <c r="F46" s="205"/>
      <c r="G46" s="205"/>
      <c r="H46" s="205"/>
      <c r="I46" s="205"/>
      <c r="J46" s="205"/>
      <c r="K46" s="203"/>
    </row>
    <row r="47" spans="2:11" customFormat="1" ht="15" customHeight="1">
      <c r="B47" s="206"/>
      <c r="C47" s="207"/>
      <c r="D47" s="326" t="s">
        <v>1060</v>
      </c>
      <c r="E47" s="326"/>
      <c r="F47" s="326"/>
      <c r="G47" s="326"/>
      <c r="H47" s="326"/>
      <c r="I47" s="326"/>
      <c r="J47" s="326"/>
      <c r="K47" s="203"/>
    </row>
    <row r="48" spans="2:11" customFormat="1" ht="15" customHeight="1">
      <c r="B48" s="206"/>
      <c r="C48" s="207"/>
      <c r="D48" s="207"/>
      <c r="E48" s="326" t="s">
        <v>1061</v>
      </c>
      <c r="F48" s="326"/>
      <c r="G48" s="326"/>
      <c r="H48" s="326"/>
      <c r="I48" s="326"/>
      <c r="J48" s="326"/>
      <c r="K48" s="203"/>
    </row>
    <row r="49" spans="2:11" customFormat="1" ht="15" customHeight="1">
      <c r="B49" s="206"/>
      <c r="C49" s="207"/>
      <c r="D49" s="207"/>
      <c r="E49" s="326" t="s">
        <v>1062</v>
      </c>
      <c r="F49" s="326"/>
      <c r="G49" s="326"/>
      <c r="H49" s="326"/>
      <c r="I49" s="326"/>
      <c r="J49" s="326"/>
      <c r="K49" s="203"/>
    </row>
    <row r="50" spans="2:11" customFormat="1" ht="15" customHeight="1">
      <c r="B50" s="206"/>
      <c r="C50" s="207"/>
      <c r="D50" s="207"/>
      <c r="E50" s="326" t="s">
        <v>1063</v>
      </c>
      <c r="F50" s="326"/>
      <c r="G50" s="326"/>
      <c r="H50" s="326"/>
      <c r="I50" s="326"/>
      <c r="J50" s="326"/>
      <c r="K50" s="203"/>
    </row>
    <row r="51" spans="2:11" customFormat="1" ht="15" customHeight="1">
      <c r="B51" s="206"/>
      <c r="C51" s="207"/>
      <c r="D51" s="326" t="s">
        <v>1064</v>
      </c>
      <c r="E51" s="326"/>
      <c r="F51" s="326"/>
      <c r="G51" s="326"/>
      <c r="H51" s="326"/>
      <c r="I51" s="326"/>
      <c r="J51" s="326"/>
      <c r="K51" s="203"/>
    </row>
    <row r="52" spans="2:11" customFormat="1" ht="25.5" customHeight="1">
      <c r="B52" s="202"/>
      <c r="C52" s="327" t="s">
        <v>1065</v>
      </c>
      <c r="D52" s="327"/>
      <c r="E52" s="327"/>
      <c r="F52" s="327"/>
      <c r="G52" s="327"/>
      <c r="H52" s="327"/>
      <c r="I52" s="327"/>
      <c r="J52" s="327"/>
      <c r="K52" s="203"/>
    </row>
    <row r="53" spans="2:11" customFormat="1" ht="5.25" customHeight="1">
      <c r="B53" s="202"/>
      <c r="C53" s="204"/>
      <c r="D53" s="204"/>
      <c r="E53" s="204"/>
      <c r="F53" s="204"/>
      <c r="G53" s="204"/>
      <c r="H53" s="204"/>
      <c r="I53" s="204"/>
      <c r="J53" s="204"/>
      <c r="K53" s="203"/>
    </row>
    <row r="54" spans="2:11" customFormat="1" ht="15" customHeight="1">
      <c r="B54" s="202"/>
      <c r="C54" s="326" t="s">
        <v>1066</v>
      </c>
      <c r="D54" s="326"/>
      <c r="E54" s="326"/>
      <c r="F54" s="326"/>
      <c r="G54" s="326"/>
      <c r="H54" s="326"/>
      <c r="I54" s="326"/>
      <c r="J54" s="326"/>
      <c r="K54" s="203"/>
    </row>
    <row r="55" spans="2:11" customFormat="1" ht="15" customHeight="1">
      <c r="B55" s="202"/>
      <c r="C55" s="326" t="s">
        <v>1067</v>
      </c>
      <c r="D55" s="326"/>
      <c r="E55" s="326"/>
      <c r="F55" s="326"/>
      <c r="G55" s="326"/>
      <c r="H55" s="326"/>
      <c r="I55" s="326"/>
      <c r="J55" s="326"/>
      <c r="K55" s="203"/>
    </row>
    <row r="56" spans="2:11" customFormat="1" ht="12.75" customHeight="1">
      <c r="B56" s="202"/>
      <c r="C56" s="205"/>
      <c r="D56" s="205"/>
      <c r="E56" s="205"/>
      <c r="F56" s="205"/>
      <c r="G56" s="205"/>
      <c r="H56" s="205"/>
      <c r="I56" s="205"/>
      <c r="J56" s="205"/>
      <c r="K56" s="203"/>
    </row>
    <row r="57" spans="2:11" customFormat="1" ht="15" customHeight="1">
      <c r="B57" s="202"/>
      <c r="C57" s="326" t="s">
        <v>1068</v>
      </c>
      <c r="D57" s="326"/>
      <c r="E57" s="326"/>
      <c r="F57" s="326"/>
      <c r="G57" s="326"/>
      <c r="H57" s="326"/>
      <c r="I57" s="326"/>
      <c r="J57" s="326"/>
      <c r="K57" s="203"/>
    </row>
    <row r="58" spans="2:11" customFormat="1" ht="15" customHeight="1">
      <c r="B58" s="202"/>
      <c r="C58" s="207"/>
      <c r="D58" s="326" t="s">
        <v>1069</v>
      </c>
      <c r="E58" s="326"/>
      <c r="F58" s="326"/>
      <c r="G58" s="326"/>
      <c r="H58" s="326"/>
      <c r="I58" s="326"/>
      <c r="J58" s="326"/>
      <c r="K58" s="203"/>
    </row>
    <row r="59" spans="2:11" customFormat="1" ht="15" customHeight="1">
      <c r="B59" s="202"/>
      <c r="C59" s="207"/>
      <c r="D59" s="326" t="s">
        <v>1070</v>
      </c>
      <c r="E59" s="326"/>
      <c r="F59" s="326"/>
      <c r="G59" s="326"/>
      <c r="H59" s="326"/>
      <c r="I59" s="326"/>
      <c r="J59" s="326"/>
      <c r="K59" s="203"/>
    </row>
    <row r="60" spans="2:11" customFormat="1" ht="15" customHeight="1">
      <c r="B60" s="202"/>
      <c r="C60" s="207"/>
      <c r="D60" s="326" t="s">
        <v>1071</v>
      </c>
      <c r="E60" s="326"/>
      <c r="F60" s="326"/>
      <c r="G60" s="326"/>
      <c r="H60" s="326"/>
      <c r="I60" s="326"/>
      <c r="J60" s="326"/>
      <c r="K60" s="203"/>
    </row>
    <row r="61" spans="2:11" customFormat="1" ht="15" customHeight="1">
      <c r="B61" s="202"/>
      <c r="C61" s="207"/>
      <c r="D61" s="326" t="s">
        <v>1072</v>
      </c>
      <c r="E61" s="326"/>
      <c r="F61" s="326"/>
      <c r="G61" s="326"/>
      <c r="H61" s="326"/>
      <c r="I61" s="326"/>
      <c r="J61" s="326"/>
      <c r="K61" s="203"/>
    </row>
    <row r="62" spans="2:11" customFormat="1" ht="15" customHeight="1">
      <c r="B62" s="202"/>
      <c r="C62" s="207"/>
      <c r="D62" s="329" t="s">
        <v>1073</v>
      </c>
      <c r="E62" s="329"/>
      <c r="F62" s="329"/>
      <c r="G62" s="329"/>
      <c r="H62" s="329"/>
      <c r="I62" s="329"/>
      <c r="J62" s="329"/>
      <c r="K62" s="203"/>
    </row>
    <row r="63" spans="2:11" customFormat="1" ht="15" customHeight="1">
      <c r="B63" s="202"/>
      <c r="C63" s="207"/>
      <c r="D63" s="326" t="s">
        <v>1074</v>
      </c>
      <c r="E63" s="326"/>
      <c r="F63" s="326"/>
      <c r="G63" s="326"/>
      <c r="H63" s="326"/>
      <c r="I63" s="326"/>
      <c r="J63" s="326"/>
      <c r="K63" s="203"/>
    </row>
    <row r="64" spans="2:11" customFormat="1" ht="12.75" customHeight="1">
      <c r="B64" s="202"/>
      <c r="C64" s="207"/>
      <c r="D64" s="207"/>
      <c r="E64" s="210"/>
      <c r="F64" s="207"/>
      <c r="G64" s="207"/>
      <c r="H64" s="207"/>
      <c r="I64" s="207"/>
      <c r="J64" s="207"/>
      <c r="K64" s="203"/>
    </row>
    <row r="65" spans="2:11" customFormat="1" ht="15" customHeight="1">
      <c r="B65" s="202"/>
      <c r="C65" s="207"/>
      <c r="D65" s="326" t="s">
        <v>1075</v>
      </c>
      <c r="E65" s="326"/>
      <c r="F65" s="326"/>
      <c r="G65" s="326"/>
      <c r="H65" s="326"/>
      <c r="I65" s="326"/>
      <c r="J65" s="326"/>
      <c r="K65" s="203"/>
    </row>
    <row r="66" spans="2:11" customFormat="1" ht="15" customHeight="1">
      <c r="B66" s="202"/>
      <c r="C66" s="207"/>
      <c r="D66" s="329" t="s">
        <v>1076</v>
      </c>
      <c r="E66" s="329"/>
      <c r="F66" s="329"/>
      <c r="G66" s="329"/>
      <c r="H66" s="329"/>
      <c r="I66" s="329"/>
      <c r="J66" s="329"/>
      <c r="K66" s="203"/>
    </row>
    <row r="67" spans="2:11" customFormat="1" ht="15" customHeight="1">
      <c r="B67" s="202"/>
      <c r="C67" s="207"/>
      <c r="D67" s="326" t="s">
        <v>1077</v>
      </c>
      <c r="E67" s="326"/>
      <c r="F67" s="326"/>
      <c r="G67" s="326"/>
      <c r="H67" s="326"/>
      <c r="I67" s="326"/>
      <c r="J67" s="326"/>
      <c r="K67" s="203"/>
    </row>
    <row r="68" spans="2:11" customFormat="1" ht="15" customHeight="1">
      <c r="B68" s="202"/>
      <c r="C68" s="207"/>
      <c r="D68" s="326" t="s">
        <v>1078</v>
      </c>
      <c r="E68" s="326"/>
      <c r="F68" s="326"/>
      <c r="G68" s="326"/>
      <c r="H68" s="326"/>
      <c r="I68" s="326"/>
      <c r="J68" s="326"/>
      <c r="K68" s="203"/>
    </row>
    <row r="69" spans="2:11" customFormat="1" ht="15" customHeight="1">
      <c r="B69" s="202"/>
      <c r="C69" s="207"/>
      <c r="D69" s="326" t="s">
        <v>1079</v>
      </c>
      <c r="E69" s="326"/>
      <c r="F69" s="326"/>
      <c r="G69" s="326"/>
      <c r="H69" s="326"/>
      <c r="I69" s="326"/>
      <c r="J69" s="326"/>
      <c r="K69" s="203"/>
    </row>
    <row r="70" spans="2:11" customFormat="1" ht="15" customHeight="1">
      <c r="B70" s="202"/>
      <c r="C70" s="207"/>
      <c r="D70" s="326" t="s">
        <v>1080</v>
      </c>
      <c r="E70" s="326"/>
      <c r="F70" s="326"/>
      <c r="G70" s="326"/>
      <c r="H70" s="326"/>
      <c r="I70" s="326"/>
      <c r="J70" s="326"/>
      <c r="K70" s="203"/>
    </row>
    <row r="71" spans="2:11" customFormat="1" ht="12.75" customHeight="1">
      <c r="B71" s="211"/>
      <c r="C71" s="212"/>
      <c r="D71" s="212"/>
      <c r="E71" s="212"/>
      <c r="F71" s="212"/>
      <c r="G71" s="212"/>
      <c r="H71" s="212"/>
      <c r="I71" s="212"/>
      <c r="J71" s="212"/>
      <c r="K71" s="213"/>
    </row>
    <row r="72" spans="2:11" customFormat="1" ht="18.75" customHeight="1">
      <c r="B72" s="214"/>
      <c r="C72" s="214"/>
      <c r="D72" s="214"/>
      <c r="E72" s="214"/>
      <c r="F72" s="214"/>
      <c r="G72" s="214"/>
      <c r="H72" s="214"/>
      <c r="I72" s="214"/>
      <c r="J72" s="214"/>
      <c r="K72" s="215"/>
    </row>
    <row r="73" spans="2:11" customFormat="1" ht="18.75" customHeight="1">
      <c r="B73" s="215"/>
      <c r="C73" s="215"/>
      <c r="D73" s="215"/>
      <c r="E73" s="215"/>
      <c r="F73" s="215"/>
      <c r="G73" s="215"/>
      <c r="H73" s="215"/>
      <c r="I73" s="215"/>
      <c r="J73" s="215"/>
      <c r="K73" s="215"/>
    </row>
    <row r="74" spans="2:11" customFormat="1" ht="7.5" customHeight="1">
      <c r="B74" s="216"/>
      <c r="C74" s="217"/>
      <c r="D74" s="217"/>
      <c r="E74" s="217"/>
      <c r="F74" s="217"/>
      <c r="G74" s="217"/>
      <c r="H74" s="217"/>
      <c r="I74" s="217"/>
      <c r="J74" s="217"/>
      <c r="K74" s="218"/>
    </row>
    <row r="75" spans="2:11" customFormat="1" ht="45" customHeight="1">
      <c r="B75" s="219"/>
      <c r="C75" s="330" t="s">
        <v>1081</v>
      </c>
      <c r="D75" s="330"/>
      <c r="E75" s="330"/>
      <c r="F75" s="330"/>
      <c r="G75" s="330"/>
      <c r="H75" s="330"/>
      <c r="I75" s="330"/>
      <c r="J75" s="330"/>
      <c r="K75" s="220"/>
    </row>
    <row r="76" spans="2:11" customFormat="1" ht="17.25" customHeight="1">
      <c r="B76" s="219"/>
      <c r="C76" s="221" t="s">
        <v>1082</v>
      </c>
      <c r="D76" s="221"/>
      <c r="E76" s="221"/>
      <c r="F76" s="221" t="s">
        <v>1083</v>
      </c>
      <c r="G76" s="222"/>
      <c r="H76" s="221" t="s">
        <v>64</v>
      </c>
      <c r="I76" s="221" t="s">
        <v>67</v>
      </c>
      <c r="J76" s="221" t="s">
        <v>1084</v>
      </c>
      <c r="K76" s="220"/>
    </row>
    <row r="77" spans="2:11" customFormat="1" ht="17.25" customHeight="1">
      <c r="B77" s="219"/>
      <c r="C77" s="223" t="s">
        <v>1085</v>
      </c>
      <c r="D77" s="223"/>
      <c r="E77" s="223"/>
      <c r="F77" s="224" t="s">
        <v>1086</v>
      </c>
      <c r="G77" s="225"/>
      <c r="H77" s="223"/>
      <c r="I77" s="223"/>
      <c r="J77" s="223" t="s">
        <v>1087</v>
      </c>
      <c r="K77" s="220"/>
    </row>
    <row r="78" spans="2:11" customFormat="1" ht="5.25" customHeight="1">
      <c r="B78" s="219"/>
      <c r="C78" s="226"/>
      <c r="D78" s="226"/>
      <c r="E78" s="226"/>
      <c r="F78" s="226"/>
      <c r="G78" s="227"/>
      <c r="H78" s="226"/>
      <c r="I78" s="226"/>
      <c r="J78" s="226"/>
      <c r="K78" s="220"/>
    </row>
    <row r="79" spans="2:11" customFormat="1" ht="15" customHeight="1">
      <c r="B79" s="219"/>
      <c r="C79" s="208" t="s">
        <v>63</v>
      </c>
      <c r="D79" s="228"/>
      <c r="E79" s="228"/>
      <c r="F79" s="229" t="s">
        <v>1088</v>
      </c>
      <c r="G79" s="230"/>
      <c r="H79" s="208" t="s">
        <v>1089</v>
      </c>
      <c r="I79" s="208" t="s">
        <v>1090</v>
      </c>
      <c r="J79" s="208">
        <v>20</v>
      </c>
      <c r="K79" s="220"/>
    </row>
    <row r="80" spans="2:11" customFormat="1" ht="15" customHeight="1">
      <c r="B80" s="219"/>
      <c r="C80" s="208" t="s">
        <v>1091</v>
      </c>
      <c r="D80" s="208"/>
      <c r="E80" s="208"/>
      <c r="F80" s="229" t="s">
        <v>1088</v>
      </c>
      <c r="G80" s="230"/>
      <c r="H80" s="208" t="s">
        <v>1092</v>
      </c>
      <c r="I80" s="208" t="s">
        <v>1090</v>
      </c>
      <c r="J80" s="208">
        <v>120</v>
      </c>
      <c r="K80" s="220"/>
    </row>
    <row r="81" spans="2:11" customFormat="1" ht="15" customHeight="1">
      <c r="B81" s="231"/>
      <c r="C81" s="208" t="s">
        <v>1093</v>
      </c>
      <c r="D81" s="208"/>
      <c r="E81" s="208"/>
      <c r="F81" s="229" t="s">
        <v>1094</v>
      </c>
      <c r="G81" s="230"/>
      <c r="H81" s="208" t="s">
        <v>1095</v>
      </c>
      <c r="I81" s="208" t="s">
        <v>1090</v>
      </c>
      <c r="J81" s="208">
        <v>50</v>
      </c>
      <c r="K81" s="220"/>
    </row>
    <row r="82" spans="2:11" customFormat="1" ht="15" customHeight="1">
      <c r="B82" s="231"/>
      <c r="C82" s="208" t="s">
        <v>1096</v>
      </c>
      <c r="D82" s="208"/>
      <c r="E82" s="208"/>
      <c r="F82" s="229" t="s">
        <v>1088</v>
      </c>
      <c r="G82" s="230"/>
      <c r="H82" s="208" t="s">
        <v>1097</v>
      </c>
      <c r="I82" s="208" t="s">
        <v>1098</v>
      </c>
      <c r="J82" s="208"/>
      <c r="K82" s="220"/>
    </row>
    <row r="83" spans="2:11" customFormat="1" ht="15" customHeight="1">
      <c r="B83" s="231"/>
      <c r="C83" s="208" t="s">
        <v>1099</v>
      </c>
      <c r="D83" s="208"/>
      <c r="E83" s="208"/>
      <c r="F83" s="229" t="s">
        <v>1094</v>
      </c>
      <c r="G83" s="208"/>
      <c r="H83" s="208" t="s">
        <v>1100</v>
      </c>
      <c r="I83" s="208" t="s">
        <v>1090</v>
      </c>
      <c r="J83" s="208">
        <v>15</v>
      </c>
      <c r="K83" s="220"/>
    </row>
    <row r="84" spans="2:11" customFormat="1" ht="15" customHeight="1">
      <c r="B84" s="231"/>
      <c r="C84" s="208" t="s">
        <v>1101</v>
      </c>
      <c r="D84" s="208"/>
      <c r="E84" s="208"/>
      <c r="F84" s="229" t="s">
        <v>1094</v>
      </c>
      <c r="G84" s="208"/>
      <c r="H84" s="208" t="s">
        <v>1102</v>
      </c>
      <c r="I84" s="208" t="s">
        <v>1090</v>
      </c>
      <c r="J84" s="208">
        <v>15</v>
      </c>
      <c r="K84" s="220"/>
    </row>
    <row r="85" spans="2:11" customFormat="1" ht="15" customHeight="1">
      <c r="B85" s="231"/>
      <c r="C85" s="208" t="s">
        <v>1103</v>
      </c>
      <c r="D85" s="208"/>
      <c r="E85" s="208"/>
      <c r="F85" s="229" t="s">
        <v>1094</v>
      </c>
      <c r="G85" s="208"/>
      <c r="H85" s="208" t="s">
        <v>1104</v>
      </c>
      <c r="I85" s="208" t="s">
        <v>1090</v>
      </c>
      <c r="J85" s="208">
        <v>20</v>
      </c>
      <c r="K85" s="220"/>
    </row>
    <row r="86" spans="2:11" customFormat="1" ht="15" customHeight="1">
      <c r="B86" s="231"/>
      <c r="C86" s="208" t="s">
        <v>1105</v>
      </c>
      <c r="D86" s="208"/>
      <c r="E86" s="208"/>
      <c r="F86" s="229" t="s">
        <v>1094</v>
      </c>
      <c r="G86" s="208"/>
      <c r="H86" s="208" t="s">
        <v>1106</v>
      </c>
      <c r="I86" s="208" t="s">
        <v>1090</v>
      </c>
      <c r="J86" s="208">
        <v>20</v>
      </c>
      <c r="K86" s="220"/>
    </row>
    <row r="87" spans="2:11" customFormat="1" ht="15" customHeight="1">
      <c r="B87" s="231"/>
      <c r="C87" s="208" t="s">
        <v>1107</v>
      </c>
      <c r="D87" s="208"/>
      <c r="E87" s="208"/>
      <c r="F87" s="229" t="s">
        <v>1094</v>
      </c>
      <c r="G87" s="230"/>
      <c r="H87" s="208" t="s">
        <v>1108</v>
      </c>
      <c r="I87" s="208" t="s">
        <v>1090</v>
      </c>
      <c r="J87" s="208">
        <v>50</v>
      </c>
      <c r="K87" s="220"/>
    </row>
    <row r="88" spans="2:11" customFormat="1" ht="15" customHeight="1">
      <c r="B88" s="231"/>
      <c r="C88" s="208" t="s">
        <v>1109</v>
      </c>
      <c r="D88" s="208"/>
      <c r="E88" s="208"/>
      <c r="F88" s="229" t="s">
        <v>1094</v>
      </c>
      <c r="G88" s="230"/>
      <c r="H88" s="208" t="s">
        <v>1110</v>
      </c>
      <c r="I88" s="208" t="s">
        <v>1090</v>
      </c>
      <c r="J88" s="208">
        <v>20</v>
      </c>
      <c r="K88" s="220"/>
    </row>
    <row r="89" spans="2:11" customFormat="1" ht="15" customHeight="1">
      <c r="B89" s="231"/>
      <c r="C89" s="208" t="s">
        <v>1111</v>
      </c>
      <c r="D89" s="208"/>
      <c r="E89" s="208"/>
      <c r="F89" s="229" t="s">
        <v>1094</v>
      </c>
      <c r="G89" s="230"/>
      <c r="H89" s="208" t="s">
        <v>1112</v>
      </c>
      <c r="I89" s="208" t="s">
        <v>1090</v>
      </c>
      <c r="J89" s="208">
        <v>20</v>
      </c>
      <c r="K89" s="220"/>
    </row>
    <row r="90" spans="2:11" customFormat="1" ht="15" customHeight="1">
      <c r="B90" s="231"/>
      <c r="C90" s="208" t="s">
        <v>1113</v>
      </c>
      <c r="D90" s="208"/>
      <c r="E90" s="208"/>
      <c r="F90" s="229" t="s">
        <v>1094</v>
      </c>
      <c r="G90" s="230"/>
      <c r="H90" s="208" t="s">
        <v>1114</v>
      </c>
      <c r="I90" s="208" t="s">
        <v>1090</v>
      </c>
      <c r="J90" s="208">
        <v>50</v>
      </c>
      <c r="K90" s="220"/>
    </row>
    <row r="91" spans="2:11" customFormat="1" ht="15" customHeight="1">
      <c r="B91" s="231"/>
      <c r="C91" s="208" t="s">
        <v>1115</v>
      </c>
      <c r="D91" s="208"/>
      <c r="E91" s="208"/>
      <c r="F91" s="229" t="s">
        <v>1094</v>
      </c>
      <c r="G91" s="230"/>
      <c r="H91" s="208" t="s">
        <v>1115</v>
      </c>
      <c r="I91" s="208" t="s">
        <v>1090</v>
      </c>
      <c r="J91" s="208">
        <v>50</v>
      </c>
      <c r="K91" s="220"/>
    </row>
    <row r="92" spans="2:11" customFormat="1" ht="15" customHeight="1">
      <c r="B92" s="231"/>
      <c r="C92" s="208" t="s">
        <v>1116</v>
      </c>
      <c r="D92" s="208"/>
      <c r="E92" s="208"/>
      <c r="F92" s="229" t="s">
        <v>1094</v>
      </c>
      <c r="G92" s="230"/>
      <c r="H92" s="208" t="s">
        <v>1117</v>
      </c>
      <c r="I92" s="208" t="s">
        <v>1090</v>
      </c>
      <c r="J92" s="208">
        <v>255</v>
      </c>
      <c r="K92" s="220"/>
    </row>
    <row r="93" spans="2:11" customFormat="1" ht="15" customHeight="1">
      <c r="B93" s="231"/>
      <c r="C93" s="208" t="s">
        <v>1118</v>
      </c>
      <c r="D93" s="208"/>
      <c r="E93" s="208"/>
      <c r="F93" s="229" t="s">
        <v>1088</v>
      </c>
      <c r="G93" s="230"/>
      <c r="H93" s="208" t="s">
        <v>1119</v>
      </c>
      <c r="I93" s="208" t="s">
        <v>1120</v>
      </c>
      <c r="J93" s="208"/>
      <c r="K93" s="220"/>
    </row>
    <row r="94" spans="2:11" customFormat="1" ht="15" customHeight="1">
      <c r="B94" s="231"/>
      <c r="C94" s="208" t="s">
        <v>1121</v>
      </c>
      <c r="D94" s="208"/>
      <c r="E94" s="208"/>
      <c r="F94" s="229" t="s">
        <v>1088</v>
      </c>
      <c r="G94" s="230"/>
      <c r="H94" s="208" t="s">
        <v>1122</v>
      </c>
      <c r="I94" s="208" t="s">
        <v>1123</v>
      </c>
      <c r="J94" s="208"/>
      <c r="K94" s="220"/>
    </row>
    <row r="95" spans="2:11" customFormat="1" ht="15" customHeight="1">
      <c r="B95" s="231"/>
      <c r="C95" s="208" t="s">
        <v>1124</v>
      </c>
      <c r="D95" s="208"/>
      <c r="E95" s="208"/>
      <c r="F95" s="229" t="s">
        <v>1088</v>
      </c>
      <c r="G95" s="230"/>
      <c r="H95" s="208" t="s">
        <v>1124</v>
      </c>
      <c r="I95" s="208" t="s">
        <v>1123</v>
      </c>
      <c r="J95" s="208"/>
      <c r="K95" s="220"/>
    </row>
    <row r="96" spans="2:11" customFormat="1" ht="15" customHeight="1">
      <c r="B96" s="231"/>
      <c r="C96" s="208" t="s">
        <v>48</v>
      </c>
      <c r="D96" s="208"/>
      <c r="E96" s="208"/>
      <c r="F96" s="229" t="s">
        <v>1088</v>
      </c>
      <c r="G96" s="230"/>
      <c r="H96" s="208" t="s">
        <v>1125</v>
      </c>
      <c r="I96" s="208" t="s">
        <v>1123</v>
      </c>
      <c r="J96" s="208"/>
      <c r="K96" s="220"/>
    </row>
    <row r="97" spans="2:11" customFormat="1" ht="15" customHeight="1">
      <c r="B97" s="231"/>
      <c r="C97" s="208" t="s">
        <v>58</v>
      </c>
      <c r="D97" s="208"/>
      <c r="E97" s="208"/>
      <c r="F97" s="229" t="s">
        <v>1088</v>
      </c>
      <c r="G97" s="230"/>
      <c r="H97" s="208" t="s">
        <v>1126</v>
      </c>
      <c r="I97" s="208" t="s">
        <v>1123</v>
      </c>
      <c r="J97" s="208"/>
      <c r="K97" s="220"/>
    </row>
    <row r="98" spans="2:11" customFormat="1" ht="15" customHeight="1">
      <c r="B98" s="232"/>
      <c r="C98" s="233"/>
      <c r="D98" s="233"/>
      <c r="E98" s="233"/>
      <c r="F98" s="233"/>
      <c r="G98" s="233"/>
      <c r="H98" s="233"/>
      <c r="I98" s="233"/>
      <c r="J98" s="233"/>
      <c r="K98" s="234"/>
    </row>
    <row r="99" spans="2:11" customFormat="1" ht="18.75" customHeight="1">
      <c r="B99" s="235"/>
      <c r="C99" s="236"/>
      <c r="D99" s="236"/>
      <c r="E99" s="236"/>
      <c r="F99" s="236"/>
      <c r="G99" s="236"/>
      <c r="H99" s="236"/>
      <c r="I99" s="236"/>
      <c r="J99" s="236"/>
      <c r="K99" s="235"/>
    </row>
    <row r="100" spans="2:11" customFormat="1" ht="18.75" customHeight="1">
      <c r="B100" s="215"/>
      <c r="C100" s="215"/>
      <c r="D100" s="215"/>
      <c r="E100" s="215"/>
      <c r="F100" s="215"/>
      <c r="G100" s="215"/>
      <c r="H100" s="215"/>
      <c r="I100" s="215"/>
      <c r="J100" s="215"/>
      <c r="K100" s="215"/>
    </row>
    <row r="101" spans="2:11" customFormat="1" ht="7.5" customHeight="1">
      <c r="B101" s="216"/>
      <c r="C101" s="217"/>
      <c r="D101" s="217"/>
      <c r="E101" s="217"/>
      <c r="F101" s="217"/>
      <c r="G101" s="217"/>
      <c r="H101" s="217"/>
      <c r="I101" s="217"/>
      <c r="J101" s="217"/>
      <c r="K101" s="218"/>
    </row>
    <row r="102" spans="2:11" customFormat="1" ht="45" customHeight="1">
      <c r="B102" s="219"/>
      <c r="C102" s="330" t="s">
        <v>1127</v>
      </c>
      <c r="D102" s="330"/>
      <c r="E102" s="330"/>
      <c r="F102" s="330"/>
      <c r="G102" s="330"/>
      <c r="H102" s="330"/>
      <c r="I102" s="330"/>
      <c r="J102" s="330"/>
      <c r="K102" s="220"/>
    </row>
    <row r="103" spans="2:11" customFormat="1" ht="17.25" customHeight="1">
      <c r="B103" s="219"/>
      <c r="C103" s="221" t="s">
        <v>1082</v>
      </c>
      <c r="D103" s="221"/>
      <c r="E103" s="221"/>
      <c r="F103" s="221" t="s">
        <v>1083</v>
      </c>
      <c r="G103" s="222"/>
      <c r="H103" s="221" t="s">
        <v>64</v>
      </c>
      <c r="I103" s="221" t="s">
        <v>67</v>
      </c>
      <c r="J103" s="221" t="s">
        <v>1084</v>
      </c>
      <c r="K103" s="220"/>
    </row>
    <row r="104" spans="2:11" customFormat="1" ht="17.25" customHeight="1">
      <c r="B104" s="219"/>
      <c r="C104" s="223" t="s">
        <v>1085</v>
      </c>
      <c r="D104" s="223"/>
      <c r="E104" s="223"/>
      <c r="F104" s="224" t="s">
        <v>1086</v>
      </c>
      <c r="G104" s="225"/>
      <c r="H104" s="223"/>
      <c r="I104" s="223"/>
      <c r="J104" s="223" t="s">
        <v>1087</v>
      </c>
      <c r="K104" s="220"/>
    </row>
    <row r="105" spans="2:11" customFormat="1" ht="5.25" customHeight="1">
      <c r="B105" s="219"/>
      <c r="C105" s="221"/>
      <c r="D105" s="221"/>
      <c r="E105" s="221"/>
      <c r="F105" s="221"/>
      <c r="G105" s="237"/>
      <c r="H105" s="221"/>
      <c r="I105" s="221"/>
      <c r="J105" s="221"/>
      <c r="K105" s="220"/>
    </row>
    <row r="106" spans="2:11" customFormat="1" ht="15" customHeight="1">
      <c r="B106" s="219"/>
      <c r="C106" s="208" t="s">
        <v>63</v>
      </c>
      <c r="D106" s="228"/>
      <c r="E106" s="228"/>
      <c r="F106" s="229" t="s">
        <v>1088</v>
      </c>
      <c r="G106" s="208"/>
      <c r="H106" s="208" t="s">
        <v>1128</v>
      </c>
      <c r="I106" s="208" t="s">
        <v>1090</v>
      </c>
      <c r="J106" s="208">
        <v>20</v>
      </c>
      <c r="K106" s="220"/>
    </row>
    <row r="107" spans="2:11" customFormat="1" ht="15" customHeight="1">
      <c r="B107" s="219"/>
      <c r="C107" s="208" t="s">
        <v>1091</v>
      </c>
      <c r="D107" s="208"/>
      <c r="E107" s="208"/>
      <c r="F107" s="229" t="s">
        <v>1088</v>
      </c>
      <c r="G107" s="208"/>
      <c r="H107" s="208" t="s">
        <v>1128</v>
      </c>
      <c r="I107" s="208" t="s">
        <v>1090</v>
      </c>
      <c r="J107" s="208">
        <v>120</v>
      </c>
      <c r="K107" s="220"/>
    </row>
    <row r="108" spans="2:11" customFormat="1" ht="15" customHeight="1">
      <c r="B108" s="231"/>
      <c r="C108" s="208" t="s">
        <v>1093</v>
      </c>
      <c r="D108" s="208"/>
      <c r="E108" s="208"/>
      <c r="F108" s="229" t="s">
        <v>1094</v>
      </c>
      <c r="G108" s="208"/>
      <c r="H108" s="208" t="s">
        <v>1128</v>
      </c>
      <c r="I108" s="208" t="s">
        <v>1090</v>
      </c>
      <c r="J108" s="208">
        <v>50</v>
      </c>
      <c r="K108" s="220"/>
    </row>
    <row r="109" spans="2:11" customFormat="1" ht="15" customHeight="1">
      <c r="B109" s="231"/>
      <c r="C109" s="208" t="s">
        <v>1096</v>
      </c>
      <c r="D109" s="208"/>
      <c r="E109" s="208"/>
      <c r="F109" s="229" t="s">
        <v>1088</v>
      </c>
      <c r="G109" s="208"/>
      <c r="H109" s="208" t="s">
        <v>1128</v>
      </c>
      <c r="I109" s="208" t="s">
        <v>1098</v>
      </c>
      <c r="J109" s="208"/>
      <c r="K109" s="220"/>
    </row>
    <row r="110" spans="2:11" customFormat="1" ht="15" customHeight="1">
      <c r="B110" s="231"/>
      <c r="C110" s="208" t="s">
        <v>1107</v>
      </c>
      <c r="D110" s="208"/>
      <c r="E110" s="208"/>
      <c r="F110" s="229" t="s">
        <v>1094</v>
      </c>
      <c r="G110" s="208"/>
      <c r="H110" s="208" t="s">
        <v>1128</v>
      </c>
      <c r="I110" s="208" t="s">
        <v>1090</v>
      </c>
      <c r="J110" s="208">
        <v>50</v>
      </c>
      <c r="K110" s="220"/>
    </row>
    <row r="111" spans="2:11" customFormat="1" ht="15" customHeight="1">
      <c r="B111" s="231"/>
      <c r="C111" s="208" t="s">
        <v>1115</v>
      </c>
      <c r="D111" s="208"/>
      <c r="E111" s="208"/>
      <c r="F111" s="229" t="s">
        <v>1094</v>
      </c>
      <c r="G111" s="208"/>
      <c r="H111" s="208" t="s">
        <v>1128</v>
      </c>
      <c r="I111" s="208" t="s">
        <v>1090</v>
      </c>
      <c r="J111" s="208">
        <v>50</v>
      </c>
      <c r="K111" s="220"/>
    </row>
    <row r="112" spans="2:11" customFormat="1" ht="15" customHeight="1">
      <c r="B112" s="231"/>
      <c r="C112" s="208" t="s">
        <v>1113</v>
      </c>
      <c r="D112" s="208"/>
      <c r="E112" s="208"/>
      <c r="F112" s="229" t="s">
        <v>1094</v>
      </c>
      <c r="G112" s="208"/>
      <c r="H112" s="208" t="s">
        <v>1128</v>
      </c>
      <c r="I112" s="208" t="s">
        <v>1090</v>
      </c>
      <c r="J112" s="208">
        <v>50</v>
      </c>
      <c r="K112" s="220"/>
    </row>
    <row r="113" spans="2:11" customFormat="1" ht="15" customHeight="1">
      <c r="B113" s="231"/>
      <c r="C113" s="208" t="s">
        <v>63</v>
      </c>
      <c r="D113" s="208"/>
      <c r="E113" s="208"/>
      <c r="F113" s="229" t="s">
        <v>1088</v>
      </c>
      <c r="G113" s="208"/>
      <c r="H113" s="208" t="s">
        <v>1129</v>
      </c>
      <c r="I113" s="208" t="s">
        <v>1090</v>
      </c>
      <c r="J113" s="208">
        <v>20</v>
      </c>
      <c r="K113" s="220"/>
    </row>
    <row r="114" spans="2:11" customFormat="1" ht="15" customHeight="1">
      <c r="B114" s="231"/>
      <c r="C114" s="208" t="s">
        <v>1130</v>
      </c>
      <c r="D114" s="208"/>
      <c r="E114" s="208"/>
      <c r="F114" s="229" t="s">
        <v>1088</v>
      </c>
      <c r="G114" s="208"/>
      <c r="H114" s="208" t="s">
        <v>1131</v>
      </c>
      <c r="I114" s="208" t="s">
        <v>1090</v>
      </c>
      <c r="J114" s="208">
        <v>120</v>
      </c>
      <c r="K114" s="220"/>
    </row>
    <row r="115" spans="2:11" customFormat="1" ht="15" customHeight="1">
      <c r="B115" s="231"/>
      <c r="C115" s="208" t="s">
        <v>48</v>
      </c>
      <c r="D115" s="208"/>
      <c r="E115" s="208"/>
      <c r="F115" s="229" t="s">
        <v>1088</v>
      </c>
      <c r="G115" s="208"/>
      <c r="H115" s="208" t="s">
        <v>1132</v>
      </c>
      <c r="I115" s="208" t="s">
        <v>1123</v>
      </c>
      <c r="J115" s="208"/>
      <c r="K115" s="220"/>
    </row>
    <row r="116" spans="2:11" customFormat="1" ht="15" customHeight="1">
      <c r="B116" s="231"/>
      <c r="C116" s="208" t="s">
        <v>58</v>
      </c>
      <c r="D116" s="208"/>
      <c r="E116" s="208"/>
      <c r="F116" s="229" t="s">
        <v>1088</v>
      </c>
      <c r="G116" s="208"/>
      <c r="H116" s="208" t="s">
        <v>1133</v>
      </c>
      <c r="I116" s="208" t="s">
        <v>1123</v>
      </c>
      <c r="J116" s="208"/>
      <c r="K116" s="220"/>
    </row>
    <row r="117" spans="2:11" customFormat="1" ht="15" customHeight="1">
      <c r="B117" s="231"/>
      <c r="C117" s="208" t="s">
        <v>67</v>
      </c>
      <c r="D117" s="208"/>
      <c r="E117" s="208"/>
      <c r="F117" s="229" t="s">
        <v>1088</v>
      </c>
      <c r="G117" s="208"/>
      <c r="H117" s="208" t="s">
        <v>1134</v>
      </c>
      <c r="I117" s="208" t="s">
        <v>1135</v>
      </c>
      <c r="J117" s="208"/>
      <c r="K117" s="220"/>
    </row>
    <row r="118" spans="2:11" customFormat="1" ht="15" customHeight="1">
      <c r="B118" s="232"/>
      <c r="C118" s="238"/>
      <c r="D118" s="238"/>
      <c r="E118" s="238"/>
      <c r="F118" s="238"/>
      <c r="G118" s="238"/>
      <c r="H118" s="238"/>
      <c r="I118" s="238"/>
      <c r="J118" s="238"/>
      <c r="K118" s="234"/>
    </row>
    <row r="119" spans="2:11" customFormat="1" ht="18.75" customHeight="1">
      <c r="B119" s="239"/>
      <c r="C119" s="240"/>
      <c r="D119" s="240"/>
      <c r="E119" s="240"/>
      <c r="F119" s="241"/>
      <c r="G119" s="240"/>
      <c r="H119" s="240"/>
      <c r="I119" s="240"/>
      <c r="J119" s="240"/>
      <c r="K119" s="239"/>
    </row>
    <row r="120" spans="2:11" customFormat="1" ht="18.75" customHeight="1"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</row>
    <row r="121" spans="2:11" customFormat="1" ht="7.5" customHeight="1">
      <c r="B121" s="242"/>
      <c r="C121" s="243"/>
      <c r="D121" s="243"/>
      <c r="E121" s="243"/>
      <c r="F121" s="243"/>
      <c r="G121" s="243"/>
      <c r="H121" s="243"/>
      <c r="I121" s="243"/>
      <c r="J121" s="243"/>
      <c r="K121" s="244"/>
    </row>
    <row r="122" spans="2:11" customFormat="1" ht="45" customHeight="1">
      <c r="B122" s="245"/>
      <c r="C122" s="328" t="s">
        <v>1136</v>
      </c>
      <c r="D122" s="328"/>
      <c r="E122" s="328"/>
      <c r="F122" s="328"/>
      <c r="G122" s="328"/>
      <c r="H122" s="328"/>
      <c r="I122" s="328"/>
      <c r="J122" s="328"/>
      <c r="K122" s="246"/>
    </row>
    <row r="123" spans="2:11" customFormat="1" ht="17.25" customHeight="1">
      <c r="B123" s="247"/>
      <c r="C123" s="221" t="s">
        <v>1082</v>
      </c>
      <c r="D123" s="221"/>
      <c r="E123" s="221"/>
      <c r="F123" s="221" t="s">
        <v>1083</v>
      </c>
      <c r="G123" s="222"/>
      <c r="H123" s="221" t="s">
        <v>64</v>
      </c>
      <c r="I123" s="221" t="s">
        <v>67</v>
      </c>
      <c r="J123" s="221" t="s">
        <v>1084</v>
      </c>
      <c r="K123" s="248"/>
    </row>
    <row r="124" spans="2:11" customFormat="1" ht="17.25" customHeight="1">
      <c r="B124" s="247"/>
      <c r="C124" s="223" t="s">
        <v>1085</v>
      </c>
      <c r="D124" s="223"/>
      <c r="E124" s="223"/>
      <c r="F124" s="224" t="s">
        <v>1086</v>
      </c>
      <c r="G124" s="225"/>
      <c r="H124" s="223"/>
      <c r="I124" s="223"/>
      <c r="J124" s="223" t="s">
        <v>1087</v>
      </c>
      <c r="K124" s="248"/>
    </row>
    <row r="125" spans="2:11" customFormat="1" ht="5.25" customHeight="1">
      <c r="B125" s="249"/>
      <c r="C125" s="226"/>
      <c r="D125" s="226"/>
      <c r="E125" s="226"/>
      <c r="F125" s="226"/>
      <c r="G125" s="250"/>
      <c r="H125" s="226"/>
      <c r="I125" s="226"/>
      <c r="J125" s="226"/>
      <c r="K125" s="251"/>
    </row>
    <row r="126" spans="2:11" customFormat="1" ht="15" customHeight="1">
      <c r="B126" s="249"/>
      <c r="C126" s="208" t="s">
        <v>1091</v>
      </c>
      <c r="D126" s="228"/>
      <c r="E126" s="228"/>
      <c r="F126" s="229" t="s">
        <v>1088</v>
      </c>
      <c r="G126" s="208"/>
      <c r="H126" s="208" t="s">
        <v>1128</v>
      </c>
      <c r="I126" s="208" t="s">
        <v>1090</v>
      </c>
      <c r="J126" s="208">
        <v>120</v>
      </c>
      <c r="K126" s="252"/>
    </row>
    <row r="127" spans="2:11" customFormat="1" ht="15" customHeight="1">
      <c r="B127" s="249"/>
      <c r="C127" s="208" t="s">
        <v>1137</v>
      </c>
      <c r="D127" s="208"/>
      <c r="E127" s="208"/>
      <c r="F127" s="229" t="s">
        <v>1088</v>
      </c>
      <c r="G127" s="208"/>
      <c r="H127" s="208" t="s">
        <v>1138</v>
      </c>
      <c r="I127" s="208" t="s">
        <v>1090</v>
      </c>
      <c r="J127" s="208" t="s">
        <v>1139</v>
      </c>
      <c r="K127" s="252"/>
    </row>
    <row r="128" spans="2:11" customFormat="1" ht="15" customHeight="1">
      <c r="B128" s="249"/>
      <c r="C128" s="208" t="s">
        <v>94</v>
      </c>
      <c r="D128" s="208"/>
      <c r="E128" s="208"/>
      <c r="F128" s="229" t="s">
        <v>1088</v>
      </c>
      <c r="G128" s="208"/>
      <c r="H128" s="208" t="s">
        <v>1140</v>
      </c>
      <c r="I128" s="208" t="s">
        <v>1090</v>
      </c>
      <c r="J128" s="208" t="s">
        <v>1139</v>
      </c>
      <c r="K128" s="252"/>
    </row>
    <row r="129" spans="2:11" customFormat="1" ht="15" customHeight="1">
      <c r="B129" s="249"/>
      <c r="C129" s="208" t="s">
        <v>1099</v>
      </c>
      <c r="D129" s="208"/>
      <c r="E129" s="208"/>
      <c r="F129" s="229" t="s">
        <v>1094</v>
      </c>
      <c r="G129" s="208"/>
      <c r="H129" s="208" t="s">
        <v>1100</v>
      </c>
      <c r="I129" s="208" t="s">
        <v>1090</v>
      </c>
      <c r="J129" s="208">
        <v>15</v>
      </c>
      <c r="K129" s="252"/>
    </row>
    <row r="130" spans="2:11" customFormat="1" ht="15" customHeight="1">
      <c r="B130" s="249"/>
      <c r="C130" s="208" t="s">
        <v>1101</v>
      </c>
      <c r="D130" s="208"/>
      <c r="E130" s="208"/>
      <c r="F130" s="229" t="s">
        <v>1094</v>
      </c>
      <c r="G130" s="208"/>
      <c r="H130" s="208" t="s">
        <v>1102</v>
      </c>
      <c r="I130" s="208" t="s">
        <v>1090</v>
      </c>
      <c r="J130" s="208">
        <v>15</v>
      </c>
      <c r="K130" s="252"/>
    </row>
    <row r="131" spans="2:11" customFormat="1" ht="15" customHeight="1">
      <c r="B131" s="249"/>
      <c r="C131" s="208" t="s">
        <v>1103</v>
      </c>
      <c r="D131" s="208"/>
      <c r="E131" s="208"/>
      <c r="F131" s="229" t="s">
        <v>1094</v>
      </c>
      <c r="G131" s="208"/>
      <c r="H131" s="208" t="s">
        <v>1104</v>
      </c>
      <c r="I131" s="208" t="s">
        <v>1090</v>
      </c>
      <c r="J131" s="208">
        <v>20</v>
      </c>
      <c r="K131" s="252"/>
    </row>
    <row r="132" spans="2:11" customFormat="1" ht="15" customHeight="1">
      <c r="B132" s="249"/>
      <c r="C132" s="208" t="s">
        <v>1105</v>
      </c>
      <c r="D132" s="208"/>
      <c r="E132" s="208"/>
      <c r="F132" s="229" t="s">
        <v>1094</v>
      </c>
      <c r="G132" s="208"/>
      <c r="H132" s="208" t="s">
        <v>1106</v>
      </c>
      <c r="I132" s="208" t="s">
        <v>1090</v>
      </c>
      <c r="J132" s="208">
        <v>20</v>
      </c>
      <c r="K132" s="252"/>
    </row>
    <row r="133" spans="2:11" customFormat="1" ht="15" customHeight="1">
      <c r="B133" s="249"/>
      <c r="C133" s="208" t="s">
        <v>1093</v>
      </c>
      <c r="D133" s="208"/>
      <c r="E133" s="208"/>
      <c r="F133" s="229" t="s">
        <v>1094</v>
      </c>
      <c r="G133" s="208"/>
      <c r="H133" s="208" t="s">
        <v>1128</v>
      </c>
      <c r="I133" s="208" t="s">
        <v>1090</v>
      </c>
      <c r="J133" s="208">
        <v>50</v>
      </c>
      <c r="K133" s="252"/>
    </row>
    <row r="134" spans="2:11" customFormat="1" ht="15" customHeight="1">
      <c r="B134" s="249"/>
      <c r="C134" s="208" t="s">
        <v>1107</v>
      </c>
      <c r="D134" s="208"/>
      <c r="E134" s="208"/>
      <c r="F134" s="229" t="s">
        <v>1094</v>
      </c>
      <c r="G134" s="208"/>
      <c r="H134" s="208" t="s">
        <v>1128</v>
      </c>
      <c r="I134" s="208" t="s">
        <v>1090</v>
      </c>
      <c r="J134" s="208">
        <v>50</v>
      </c>
      <c r="K134" s="252"/>
    </row>
    <row r="135" spans="2:11" customFormat="1" ht="15" customHeight="1">
      <c r="B135" s="249"/>
      <c r="C135" s="208" t="s">
        <v>1113</v>
      </c>
      <c r="D135" s="208"/>
      <c r="E135" s="208"/>
      <c r="F135" s="229" t="s">
        <v>1094</v>
      </c>
      <c r="G135" s="208"/>
      <c r="H135" s="208" t="s">
        <v>1128</v>
      </c>
      <c r="I135" s="208" t="s">
        <v>1090</v>
      </c>
      <c r="J135" s="208">
        <v>50</v>
      </c>
      <c r="K135" s="252"/>
    </row>
    <row r="136" spans="2:11" customFormat="1" ht="15" customHeight="1">
      <c r="B136" s="249"/>
      <c r="C136" s="208" t="s">
        <v>1115</v>
      </c>
      <c r="D136" s="208"/>
      <c r="E136" s="208"/>
      <c r="F136" s="229" t="s">
        <v>1094</v>
      </c>
      <c r="G136" s="208"/>
      <c r="H136" s="208" t="s">
        <v>1128</v>
      </c>
      <c r="I136" s="208" t="s">
        <v>1090</v>
      </c>
      <c r="J136" s="208">
        <v>50</v>
      </c>
      <c r="K136" s="252"/>
    </row>
    <row r="137" spans="2:11" customFormat="1" ht="15" customHeight="1">
      <c r="B137" s="249"/>
      <c r="C137" s="208" t="s">
        <v>1116</v>
      </c>
      <c r="D137" s="208"/>
      <c r="E137" s="208"/>
      <c r="F137" s="229" t="s">
        <v>1094</v>
      </c>
      <c r="G137" s="208"/>
      <c r="H137" s="208" t="s">
        <v>1141</v>
      </c>
      <c r="I137" s="208" t="s">
        <v>1090</v>
      </c>
      <c r="J137" s="208">
        <v>255</v>
      </c>
      <c r="K137" s="252"/>
    </row>
    <row r="138" spans="2:11" customFormat="1" ht="15" customHeight="1">
      <c r="B138" s="249"/>
      <c r="C138" s="208" t="s">
        <v>1118</v>
      </c>
      <c r="D138" s="208"/>
      <c r="E138" s="208"/>
      <c r="F138" s="229" t="s">
        <v>1088</v>
      </c>
      <c r="G138" s="208"/>
      <c r="H138" s="208" t="s">
        <v>1142</v>
      </c>
      <c r="I138" s="208" t="s">
        <v>1120</v>
      </c>
      <c r="J138" s="208"/>
      <c r="K138" s="252"/>
    </row>
    <row r="139" spans="2:11" customFormat="1" ht="15" customHeight="1">
      <c r="B139" s="249"/>
      <c r="C139" s="208" t="s">
        <v>1121</v>
      </c>
      <c r="D139" s="208"/>
      <c r="E139" s="208"/>
      <c r="F139" s="229" t="s">
        <v>1088</v>
      </c>
      <c r="G139" s="208"/>
      <c r="H139" s="208" t="s">
        <v>1143</v>
      </c>
      <c r="I139" s="208" t="s">
        <v>1123</v>
      </c>
      <c r="J139" s="208"/>
      <c r="K139" s="252"/>
    </row>
    <row r="140" spans="2:11" customFormat="1" ht="15" customHeight="1">
      <c r="B140" s="249"/>
      <c r="C140" s="208" t="s">
        <v>1124</v>
      </c>
      <c r="D140" s="208"/>
      <c r="E140" s="208"/>
      <c r="F140" s="229" t="s">
        <v>1088</v>
      </c>
      <c r="G140" s="208"/>
      <c r="H140" s="208" t="s">
        <v>1124</v>
      </c>
      <c r="I140" s="208" t="s">
        <v>1123</v>
      </c>
      <c r="J140" s="208"/>
      <c r="K140" s="252"/>
    </row>
    <row r="141" spans="2:11" customFormat="1" ht="15" customHeight="1">
      <c r="B141" s="249"/>
      <c r="C141" s="208" t="s">
        <v>48</v>
      </c>
      <c r="D141" s="208"/>
      <c r="E141" s="208"/>
      <c r="F141" s="229" t="s">
        <v>1088</v>
      </c>
      <c r="G141" s="208"/>
      <c r="H141" s="208" t="s">
        <v>1144</v>
      </c>
      <c r="I141" s="208" t="s">
        <v>1123</v>
      </c>
      <c r="J141" s="208"/>
      <c r="K141" s="252"/>
    </row>
    <row r="142" spans="2:11" customFormat="1" ht="15" customHeight="1">
      <c r="B142" s="249"/>
      <c r="C142" s="208" t="s">
        <v>1145</v>
      </c>
      <c r="D142" s="208"/>
      <c r="E142" s="208"/>
      <c r="F142" s="229" t="s">
        <v>1088</v>
      </c>
      <c r="G142" s="208"/>
      <c r="H142" s="208" t="s">
        <v>1146</v>
      </c>
      <c r="I142" s="208" t="s">
        <v>1123</v>
      </c>
      <c r="J142" s="208"/>
      <c r="K142" s="252"/>
    </row>
    <row r="143" spans="2:11" customFormat="1" ht="15" customHeight="1">
      <c r="B143" s="253"/>
      <c r="C143" s="254"/>
      <c r="D143" s="254"/>
      <c r="E143" s="254"/>
      <c r="F143" s="254"/>
      <c r="G143" s="254"/>
      <c r="H143" s="254"/>
      <c r="I143" s="254"/>
      <c r="J143" s="254"/>
      <c r="K143" s="255"/>
    </row>
    <row r="144" spans="2:11" customFormat="1" ht="18.75" customHeight="1">
      <c r="B144" s="240"/>
      <c r="C144" s="240"/>
      <c r="D144" s="240"/>
      <c r="E144" s="240"/>
      <c r="F144" s="241"/>
      <c r="G144" s="240"/>
      <c r="H144" s="240"/>
      <c r="I144" s="240"/>
      <c r="J144" s="240"/>
      <c r="K144" s="240"/>
    </row>
    <row r="145" spans="2:11" customFormat="1" ht="18.75" customHeight="1"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</row>
    <row r="146" spans="2:11" customFormat="1" ht="7.5" customHeight="1">
      <c r="B146" s="216"/>
      <c r="C146" s="217"/>
      <c r="D146" s="217"/>
      <c r="E146" s="217"/>
      <c r="F146" s="217"/>
      <c r="G146" s="217"/>
      <c r="H146" s="217"/>
      <c r="I146" s="217"/>
      <c r="J146" s="217"/>
      <c r="K146" s="218"/>
    </row>
    <row r="147" spans="2:11" customFormat="1" ht="45" customHeight="1">
      <c r="B147" s="219"/>
      <c r="C147" s="330" t="s">
        <v>1147</v>
      </c>
      <c r="D147" s="330"/>
      <c r="E147" s="330"/>
      <c r="F147" s="330"/>
      <c r="G147" s="330"/>
      <c r="H147" s="330"/>
      <c r="I147" s="330"/>
      <c r="J147" s="330"/>
      <c r="K147" s="220"/>
    </row>
    <row r="148" spans="2:11" customFormat="1" ht="17.25" customHeight="1">
      <c r="B148" s="219"/>
      <c r="C148" s="221" t="s">
        <v>1082</v>
      </c>
      <c r="D148" s="221"/>
      <c r="E148" s="221"/>
      <c r="F148" s="221" t="s">
        <v>1083</v>
      </c>
      <c r="G148" s="222"/>
      <c r="H148" s="221" t="s">
        <v>64</v>
      </c>
      <c r="I148" s="221" t="s">
        <v>67</v>
      </c>
      <c r="J148" s="221" t="s">
        <v>1084</v>
      </c>
      <c r="K148" s="220"/>
    </row>
    <row r="149" spans="2:11" customFormat="1" ht="17.25" customHeight="1">
      <c r="B149" s="219"/>
      <c r="C149" s="223" t="s">
        <v>1085</v>
      </c>
      <c r="D149" s="223"/>
      <c r="E149" s="223"/>
      <c r="F149" s="224" t="s">
        <v>1086</v>
      </c>
      <c r="G149" s="225"/>
      <c r="H149" s="223"/>
      <c r="I149" s="223"/>
      <c r="J149" s="223" t="s">
        <v>1087</v>
      </c>
      <c r="K149" s="220"/>
    </row>
    <row r="150" spans="2:11" customFormat="1" ht="5.25" customHeight="1">
      <c r="B150" s="231"/>
      <c r="C150" s="226"/>
      <c r="D150" s="226"/>
      <c r="E150" s="226"/>
      <c r="F150" s="226"/>
      <c r="G150" s="227"/>
      <c r="H150" s="226"/>
      <c r="I150" s="226"/>
      <c r="J150" s="226"/>
      <c r="K150" s="252"/>
    </row>
    <row r="151" spans="2:11" customFormat="1" ht="15" customHeight="1">
      <c r="B151" s="231"/>
      <c r="C151" s="256" t="s">
        <v>1091</v>
      </c>
      <c r="D151" s="208"/>
      <c r="E151" s="208"/>
      <c r="F151" s="257" t="s">
        <v>1088</v>
      </c>
      <c r="G151" s="208"/>
      <c r="H151" s="256" t="s">
        <v>1128</v>
      </c>
      <c r="I151" s="256" t="s">
        <v>1090</v>
      </c>
      <c r="J151" s="256">
        <v>120</v>
      </c>
      <c r="K151" s="252"/>
    </row>
    <row r="152" spans="2:11" customFormat="1" ht="15" customHeight="1">
      <c r="B152" s="231"/>
      <c r="C152" s="256" t="s">
        <v>1137</v>
      </c>
      <c r="D152" s="208"/>
      <c r="E152" s="208"/>
      <c r="F152" s="257" t="s">
        <v>1088</v>
      </c>
      <c r="G152" s="208"/>
      <c r="H152" s="256" t="s">
        <v>1148</v>
      </c>
      <c r="I152" s="256" t="s">
        <v>1090</v>
      </c>
      <c r="J152" s="256" t="s">
        <v>1139</v>
      </c>
      <c r="K152" s="252"/>
    </row>
    <row r="153" spans="2:11" customFormat="1" ht="15" customHeight="1">
      <c r="B153" s="231"/>
      <c r="C153" s="256" t="s">
        <v>94</v>
      </c>
      <c r="D153" s="208"/>
      <c r="E153" s="208"/>
      <c r="F153" s="257" t="s">
        <v>1088</v>
      </c>
      <c r="G153" s="208"/>
      <c r="H153" s="256" t="s">
        <v>1149</v>
      </c>
      <c r="I153" s="256" t="s">
        <v>1090</v>
      </c>
      <c r="J153" s="256" t="s">
        <v>1139</v>
      </c>
      <c r="K153" s="252"/>
    </row>
    <row r="154" spans="2:11" customFormat="1" ht="15" customHeight="1">
      <c r="B154" s="231"/>
      <c r="C154" s="256" t="s">
        <v>1093</v>
      </c>
      <c r="D154" s="208"/>
      <c r="E154" s="208"/>
      <c r="F154" s="257" t="s">
        <v>1094</v>
      </c>
      <c r="G154" s="208"/>
      <c r="H154" s="256" t="s">
        <v>1128</v>
      </c>
      <c r="I154" s="256" t="s">
        <v>1090</v>
      </c>
      <c r="J154" s="256">
        <v>50</v>
      </c>
      <c r="K154" s="252"/>
    </row>
    <row r="155" spans="2:11" customFormat="1" ht="15" customHeight="1">
      <c r="B155" s="231"/>
      <c r="C155" s="256" t="s">
        <v>1096</v>
      </c>
      <c r="D155" s="208"/>
      <c r="E155" s="208"/>
      <c r="F155" s="257" t="s">
        <v>1088</v>
      </c>
      <c r="G155" s="208"/>
      <c r="H155" s="256" t="s">
        <v>1128</v>
      </c>
      <c r="I155" s="256" t="s">
        <v>1098</v>
      </c>
      <c r="J155" s="256"/>
      <c r="K155" s="252"/>
    </row>
    <row r="156" spans="2:11" customFormat="1" ht="15" customHeight="1">
      <c r="B156" s="231"/>
      <c r="C156" s="256" t="s">
        <v>1107</v>
      </c>
      <c r="D156" s="208"/>
      <c r="E156" s="208"/>
      <c r="F156" s="257" t="s">
        <v>1094</v>
      </c>
      <c r="G156" s="208"/>
      <c r="H156" s="256" t="s">
        <v>1128</v>
      </c>
      <c r="I156" s="256" t="s">
        <v>1090</v>
      </c>
      <c r="J156" s="256">
        <v>50</v>
      </c>
      <c r="K156" s="252"/>
    </row>
    <row r="157" spans="2:11" customFormat="1" ht="15" customHeight="1">
      <c r="B157" s="231"/>
      <c r="C157" s="256" t="s">
        <v>1115</v>
      </c>
      <c r="D157" s="208"/>
      <c r="E157" s="208"/>
      <c r="F157" s="257" t="s">
        <v>1094</v>
      </c>
      <c r="G157" s="208"/>
      <c r="H157" s="256" t="s">
        <v>1128</v>
      </c>
      <c r="I157" s="256" t="s">
        <v>1090</v>
      </c>
      <c r="J157" s="256">
        <v>50</v>
      </c>
      <c r="K157" s="252"/>
    </row>
    <row r="158" spans="2:11" customFormat="1" ht="15" customHeight="1">
      <c r="B158" s="231"/>
      <c r="C158" s="256" t="s">
        <v>1113</v>
      </c>
      <c r="D158" s="208"/>
      <c r="E158" s="208"/>
      <c r="F158" s="257" t="s">
        <v>1094</v>
      </c>
      <c r="G158" s="208"/>
      <c r="H158" s="256" t="s">
        <v>1128</v>
      </c>
      <c r="I158" s="256" t="s">
        <v>1090</v>
      </c>
      <c r="J158" s="256">
        <v>50</v>
      </c>
      <c r="K158" s="252"/>
    </row>
    <row r="159" spans="2:11" customFormat="1" ht="15" customHeight="1">
      <c r="B159" s="231"/>
      <c r="C159" s="256" t="s">
        <v>116</v>
      </c>
      <c r="D159" s="208"/>
      <c r="E159" s="208"/>
      <c r="F159" s="257" t="s">
        <v>1088</v>
      </c>
      <c r="G159" s="208"/>
      <c r="H159" s="256" t="s">
        <v>1150</v>
      </c>
      <c r="I159" s="256" t="s">
        <v>1090</v>
      </c>
      <c r="J159" s="256" t="s">
        <v>1151</v>
      </c>
      <c r="K159" s="252"/>
    </row>
    <row r="160" spans="2:11" customFormat="1" ht="15" customHeight="1">
      <c r="B160" s="231"/>
      <c r="C160" s="256" t="s">
        <v>1152</v>
      </c>
      <c r="D160" s="208"/>
      <c r="E160" s="208"/>
      <c r="F160" s="257" t="s">
        <v>1088</v>
      </c>
      <c r="G160" s="208"/>
      <c r="H160" s="256" t="s">
        <v>1153</v>
      </c>
      <c r="I160" s="256" t="s">
        <v>1123</v>
      </c>
      <c r="J160" s="256"/>
      <c r="K160" s="252"/>
    </row>
    <row r="161" spans="2:11" customFormat="1" ht="15" customHeight="1">
      <c r="B161" s="258"/>
      <c r="C161" s="238"/>
      <c r="D161" s="238"/>
      <c r="E161" s="238"/>
      <c r="F161" s="238"/>
      <c r="G161" s="238"/>
      <c r="H161" s="238"/>
      <c r="I161" s="238"/>
      <c r="J161" s="238"/>
      <c r="K161" s="259"/>
    </row>
    <row r="162" spans="2:11" customFormat="1" ht="18.75" customHeight="1">
      <c r="B162" s="240"/>
      <c r="C162" s="250"/>
      <c r="D162" s="250"/>
      <c r="E162" s="250"/>
      <c r="F162" s="260"/>
      <c r="G162" s="250"/>
      <c r="H162" s="250"/>
      <c r="I162" s="250"/>
      <c r="J162" s="250"/>
      <c r="K162" s="240"/>
    </row>
    <row r="163" spans="2:11" customFormat="1" ht="18.75" customHeight="1">
      <c r="B163" s="215"/>
      <c r="C163" s="215"/>
      <c r="D163" s="215"/>
      <c r="E163" s="215"/>
      <c r="F163" s="215"/>
      <c r="G163" s="215"/>
      <c r="H163" s="215"/>
      <c r="I163" s="215"/>
      <c r="J163" s="215"/>
      <c r="K163" s="215"/>
    </row>
    <row r="164" spans="2:11" customFormat="1" ht="7.5" customHeight="1">
      <c r="B164" s="197"/>
      <c r="C164" s="198"/>
      <c r="D164" s="198"/>
      <c r="E164" s="198"/>
      <c r="F164" s="198"/>
      <c r="G164" s="198"/>
      <c r="H164" s="198"/>
      <c r="I164" s="198"/>
      <c r="J164" s="198"/>
      <c r="K164" s="199"/>
    </row>
    <row r="165" spans="2:11" customFormat="1" ht="45" customHeight="1">
      <c r="B165" s="200"/>
      <c r="C165" s="328" t="s">
        <v>1154</v>
      </c>
      <c r="D165" s="328"/>
      <c r="E165" s="328"/>
      <c r="F165" s="328"/>
      <c r="G165" s="328"/>
      <c r="H165" s="328"/>
      <c r="I165" s="328"/>
      <c r="J165" s="328"/>
      <c r="K165" s="201"/>
    </row>
    <row r="166" spans="2:11" customFormat="1" ht="17.25" customHeight="1">
      <c r="B166" s="200"/>
      <c r="C166" s="221" t="s">
        <v>1082</v>
      </c>
      <c r="D166" s="221"/>
      <c r="E166" s="221"/>
      <c r="F166" s="221" t="s">
        <v>1083</v>
      </c>
      <c r="G166" s="261"/>
      <c r="H166" s="262" t="s">
        <v>64</v>
      </c>
      <c r="I166" s="262" t="s">
        <v>67</v>
      </c>
      <c r="J166" s="221" t="s">
        <v>1084</v>
      </c>
      <c r="K166" s="201"/>
    </row>
    <row r="167" spans="2:11" customFormat="1" ht="17.25" customHeight="1">
      <c r="B167" s="202"/>
      <c r="C167" s="223" t="s">
        <v>1085</v>
      </c>
      <c r="D167" s="223"/>
      <c r="E167" s="223"/>
      <c r="F167" s="224" t="s">
        <v>1086</v>
      </c>
      <c r="G167" s="263"/>
      <c r="H167" s="264"/>
      <c r="I167" s="264"/>
      <c r="J167" s="223" t="s">
        <v>1087</v>
      </c>
      <c r="K167" s="203"/>
    </row>
    <row r="168" spans="2:11" customFormat="1" ht="5.25" customHeight="1">
      <c r="B168" s="231"/>
      <c r="C168" s="226"/>
      <c r="D168" s="226"/>
      <c r="E168" s="226"/>
      <c r="F168" s="226"/>
      <c r="G168" s="227"/>
      <c r="H168" s="226"/>
      <c r="I168" s="226"/>
      <c r="J168" s="226"/>
      <c r="K168" s="252"/>
    </row>
    <row r="169" spans="2:11" customFormat="1" ht="15" customHeight="1">
      <c r="B169" s="231"/>
      <c r="C169" s="208" t="s">
        <v>1091</v>
      </c>
      <c r="D169" s="208"/>
      <c r="E169" s="208"/>
      <c r="F169" s="229" t="s">
        <v>1088</v>
      </c>
      <c r="G169" s="208"/>
      <c r="H169" s="208" t="s">
        <v>1128</v>
      </c>
      <c r="I169" s="208" t="s">
        <v>1090</v>
      </c>
      <c r="J169" s="208">
        <v>120</v>
      </c>
      <c r="K169" s="252"/>
    </row>
    <row r="170" spans="2:11" customFormat="1" ht="15" customHeight="1">
      <c r="B170" s="231"/>
      <c r="C170" s="208" t="s">
        <v>1137</v>
      </c>
      <c r="D170" s="208"/>
      <c r="E170" s="208"/>
      <c r="F170" s="229" t="s">
        <v>1088</v>
      </c>
      <c r="G170" s="208"/>
      <c r="H170" s="208" t="s">
        <v>1138</v>
      </c>
      <c r="I170" s="208" t="s">
        <v>1090</v>
      </c>
      <c r="J170" s="208" t="s">
        <v>1139</v>
      </c>
      <c r="K170" s="252"/>
    </row>
    <row r="171" spans="2:11" customFormat="1" ht="15" customHeight="1">
      <c r="B171" s="231"/>
      <c r="C171" s="208" t="s">
        <v>94</v>
      </c>
      <c r="D171" s="208"/>
      <c r="E171" s="208"/>
      <c r="F171" s="229" t="s">
        <v>1088</v>
      </c>
      <c r="G171" s="208"/>
      <c r="H171" s="208" t="s">
        <v>1155</v>
      </c>
      <c r="I171" s="208" t="s">
        <v>1090</v>
      </c>
      <c r="J171" s="208" t="s">
        <v>1139</v>
      </c>
      <c r="K171" s="252"/>
    </row>
    <row r="172" spans="2:11" customFormat="1" ht="15" customHeight="1">
      <c r="B172" s="231"/>
      <c r="C172" s="208" t="s">
        <v>1093</v>
      </c>
      <c r="D172" s="208"/>
      <c r="E172" s="208"/>
      <c r="F172" s="229" t="s">
        <v>1094</v>
      </c>
      <c r="G172" s="208"/>
      <c r="H172" s="208" t="s">
        <v>1155</v>
      </c>
      <c r="I172" s="208" t="s">
        <v>1090</v>
      </c>
      <c r="J172" s="208">
        <v>50</v>
      </c>
      <c r="K172" s="252"/>
    </row>
    <row r="173" spans="2:11" customFormat="1" ht="15" customHeight="1">
      <c r="B173" s="231"/>
      <c r="C173" s="208" t="s">
        <v>1096</v>
      </c>
      <c r="D173" s="208"/>
      <c r="E173" s="208"/>
      <c r="F173" s="229" t="s">
        <v>1088</v>
      </c>
      <c r="G173" s="208"/>
      <c r="H173" s="208" t="s">
        <v>1155</v>
      </c>
      <c r="I173" s="208" t="s">
        <v>1098</v>
      </c>
      <c r="J173" s="208"/>
      <c r="K173" s="252"/>
    </row>
    <row r="174" spans="2:11" customFormat="1" ht="15" customHeight="1">
      <c r="B174" s="231"/>
      <c r="C174" s="208" t="s">
        <v>1107</v>
      </c>
      <c r="D174" s="208"/>
      <c r="E174" s="208"/>
      <c r="F174" s="229" t="s">
        <v>1094</v>
      </c>
      <c r="G174" s="208"/>
      <c r="H174" s="208" t="s">
        <v>1155</v>
      </c>
      <c r="I174" s="208" t="s">
        <v>1090</v>
      </c>
      <c r="J174" s="208">
        <v>50</v>
      </c>
      <c r="K174" s="252"/>
    </row>
    <row r="175" spans="2:11" customFormat="1" ht="15" customHeight="1">
      <c r="B175" s="231"/>
      <c r="C175" s="208" t="s">
        <v>1115</v>
      </c>
      <c r="D175" s="208"/>
      <c r="E175" s="208"/>
      <c r="F175" s="229" t="s">
        <v>1094</v>
      </c>
      <c r="G175" s="208"/>
      <c r="H175" s="208" t="s">
        <v>1155</v>
      </c>
      <c r="I175" s="208" t="s">
        <v>1090</v>
      </c>
      <c r="J175" s="208">
        <v>50</v>
      </c>
      <c r="K175" s="252"/>
    </row>
    <row r="176" spans="2:11" customFormat="1" ht="15" customHeight="1">
      <c r="B176" s="231"/>
      <c r="C176" s="208" t="s">
        <v>1113</v>
      </c>
      <c r="D176" s="208"/>
      <c r="E176" s="208"/>
      <c r="F176" s="229" t="s">
        <v>1094</v>
      </c>
      <c r="G176" s="208"/>
      <c r="H176" s="208" t="s">
        <v>1155</v>
      </c>
      <c r="I176" s="208" t="s">
        <v>1090</v>
      </c>
      <c r="J176" s="208">
        <v>50</v>
      </c>
      <c r="K176" s="252"/>
    </row>
    <row r="177" spans="2:11" customFormat="1" ht="15" customHeight="1">
      <c r="B177" s="231"/>
      <c r="C177" s="208" t="s">
        <v>134</v>
      </c>
      <c r="D177" s="208"/>
      <c r="E177" s="208"/>
      <c r="F177" s="229" t="s">
        <v>1088</v>
      </c>
      <c r="G177" s="208"/>
      <c r="H177" s="208" t="s">
        <v>1156</v>
      </c>
      <c r="I177" s="208" t="s">
        <v>1157</v>
      </c>
      <c r="J177" s="208"/>
      <c r="K177" s="252"/>
    </row>
    <row r="178" spans="2:11" customFormat="1" ht="15" customHeight="1">
      <c r="B178" s="231"/>
      <c r="C178" s="208" t="s">
        <v>67</v>
      </c>
      <c r="D178" s="208"/>
      <c r="E178" s="208"/>
      <c r="F178" s="229" t="s">
        <v>1088</v>
      </c>
      <c r="G178" s="208"/>
      <c r="H178" s="208" t="s">
        <v>1158</v>
      </c>
      <c r="I178" s="208" t="s">
        <v>1159</v>
      </c>
      <c r="J178" s="208">
        <v>1</v>
      </c>
      <c r="K178" s="252"/>
    </row>
    <row r="179" spans="2:11" customFormat="1" ht="15" customHeight="1">
      <c r="B179" s="231"/>
      <c r="C179" s="208" t="s">
        <v>63</v>
      </c>
      <c r="D179" s="208"/>
      <c r="E179" s="208"/>
      <c r="F179" s="229" t="s">
        <v>1088</v>
      </c>
      <c r="G179" s="208"/>
      <c r="H179" s="208" t="s">
        <v>1160</v>
      </c>
      <c r="I179" s="208" t="s">
        <v>1090</v>
      </c>
      <c r="J179" s="208">
        <v>20</v>
      </c>
      <c r="K179" s="252"/>
    </row>
    <row r="180" spans="2:11" customFormat="1" ht="15" customHeight="1">
      <c r="B180" s="231"/>
      <c r="C180" s="208" t="s">
        <v>64</v>
      </c>
      <c r="D180" s="208"/>
      <c r="E180" s="208"/>
      <c r="F180" s="229" t="s">
        <v>1088</v>
      </c>
      <c r="G180" s="208"/>
      <c r="H180" s="208" t="s">
        <v>1161</v>
      </c>
      <c r="I180" s="208" t="s">
        <v>1090</v>
      </c>
      <c r="J180" s="208">
        <v>255</v>
      </c>
      <c r="K180" s="252"/>
    </row>
    <row r="181" spans="2:11" customFormat="1" ht="15" customHeight="1">
      <c r="B181" s="231"/>
      <c r="C181" s="208" t="s">
        <v>135</v>
      </c>
      <c r="D181" s="208"/>
      <c r="E181" s="208"/>
      <c r="F181" s="229" t="s">
        <v>1088</v>
      </c>
      <c r="G181" s="208"/>
      <c r="H181" s="208" t="s">
        <v>1052</v>
      </c>
      <c r="I181" s="208" t="s">
        <v>1090</v>
      </c>
      <c r="J181" s="208">
        <v>10</v>
      </c>
      <c r="K181" s="252"/>
    </row>
    <row r="182" spans="2:11" customFormat="1" ht="15" customHeight="1">
      <c r="B182" s="231"/>
      <c r="C182" s="208" t="s">
        <v>136</v>
      </c>
      <c r="D182" s="208"/>
      <c r="E182" s="208"/>
      <c r="F182" s="229" t="s">
        <v>1088</v>
      </c>
      <c r="G182" s="208"/>
      <c r="H182" s="208" t="s">
        <v>1162</v>
      </c>
      <c r="I182" s="208" t="s">
        <v>1123</v>
      </c>
      <c r="J182" s="208"/>
      <c r="K182" s="252"/>
    </row>
    <row r="183" spans="2:11" customFormat="1" ht="15" customHeight="1">
      <c r="B183" s="231"/>
      <c r="C183" s="208" t="s">
        <v>1163</v>
      </c>
      <c r="D183" s="208"/>
      <c r="E183" s="208"/>
      <c r="F183" s="229" t="s">
        <v>1088</v>
      </c>
      <c r="G183" s="208"/>
      <c r="H183" s="208" t="s">
        <v>1164</v>
      </c>
      <c r="I183" s="208" t="s">
        <v>1123</v>
      </c>
      <c r="J183" s="208"/>
      <c r="K183" s="252"/>
    </row>
    <row r="184" spans="2:11" customFormat="1" ht="15" customHeight="1">
      <c r="B184" s="231"/>
      <c r="C184" s="208" t="s">
        <v>1152</v>
      </c>
      <c r="D184" s="208"/>
      <c r="E184" s="208"/>
      <c r="F184" s="229" t="s">
        <v>1088</v>
      </c>
      <c r="G184" s="208"/>
      <c r="H184" s="208" t="s">
        <v>1165</v>
      </c>
      <c r="I184" s="208" t="s">
        <v>1123</v>
      </c>
      <c r="J184" s="208"/>
      <c r="K184" s="252"/>
    </row>
    <row r="185" spans="2:11" customFormat="1" ht="15" customHeight="1">
      <c r="B185" s="231"/>
      <c r="C185" s="208" t="s">
        <v>138</v>
      </c>
      <c r="D185" s="208"/>
      <c r="E185" s="208"/>
      <c r="F185" s="229" t="s">
        <v>1094</v>
      </c>
      <c r="G185" s="208"/>
      <c r="H185" s="208" t="s">
        <v>1166</v>
      </c>
      <c r="I185" s="208" t="s">
        <v>1090</v>
      </c>
      <c r="J185" s="208">
        <v>50</v>
      </c>
      <c r="K185" s="252"/>
    </row>
    <row r="186" spans="2:11" customFormat="1" ht="15" customHeight="1">
      <c r="B186" s="231"/>
      <c r="C186" s="208" t="s">
        <v>1167</v>
      </c>
      <c r="D186" s="208"/>
      <c r="E186" s="208"/>
      <c r="F186" s="229" t="s">
        <v>1094</v>
      </c>
      <c r="G186" s="208"/>
      <c r="H186" s="208" t="s">
        <v>1168</v>
      </c>
      <c r="I186" s="208" t="s">
        <v>1169</v>
      </c>
      <c r="J186" s="208"/>
      <c r="K186" s="252"/>
    </row>
    <row r="187" spans="2:11" customFormat="1" ht="15" customHeight="1">
      <c r="B187" s="231"/>
      <c r="C187" s="208" t="s">
        <v>1170</v>
      </c>
      <c r="D187" s="208"/>
      <c r="E187" s="208"/>
      <c r="F187" s="229" t="s">
        <v>1094</v>
      </c>
      <c r="G187" s="208"/>
      <c r="H187" s="208" t="s">
        <v>1171</v>
      </c>
      <c r="I187" s="208" t="s">
        <v>1169</v>
      </c>
      <c r="J187" s="208"/>
      <c r="K187" s="252"/>
    </row>
    <row r="188" spans="2:11" customFormat="1" ht="15" customHeight="1">
      <c r="B188" s="231"/>
      <c r="C188" s="208" t="s">
        <v>1172</v>
      </c>
      <c r="D188" s="208"/>
      <c r="E188" s="208"/>
      <c r="F188" s="229" t="s">
        <v>1094</v>
      </c>
      <c r="G188" s="208"/>
      <c r="H188" s="208" t="s">
        <v>1173</v>
      </c>
      <c r="I188" s="208" t="s">
        <v>1169</v>
      </c>
      <c r="J188" s="208"/>
      <c r="K188" s="252"/>
    </row>
    <row r="189" spans="2:11" customFormat="1" ht="15" customHeight="1">
      <c r="B189" s="231"/>
      <c r="C189" s="265" t="s">
        <v>1174</v>
      </c>
      <c r="D189" s="208"/>
      <c r="E189" s="208"/>
      <c r="F189" s="229" t="s">
        <v>1094</v>
      </c>
      <c r="G189" s="208"/>
      <c r="H189" s="208" t="s">
        <v>1175</v>
      </c>
      <c r="I189" s="208" t="s">
        <v>1176</v>
      </c>
      <c r="J189" s="266" t="s">
        <v>1177</v>
      </c>
      <c r="K189" s="252"/>
    </row>
    <row r="190" spans="2:11" customFormat="1" ht="15" customHeight="1">
      <c r="B190" s="267"/>
      <c r="C190" s="268" t="s">
        <v>1178</v>
      </c>
      <c r="D190" s="269"/>
      <c r="E190" s="269"/>
      <c r="F190" s="270" t="s">
        <v>1094</v>
      </c>
      <c r="G190" s="269"/>
      <c r="H190" s="269" t="s">
        <v>1179</v>
      </c>
      <c r="I190" s="269" t="s">
        <v>1176</v>
      </c>
      <c r="J190" s="271" t="s">
        <v>1177</v>
      </c>
      <c r="K190" s="272"/>
    </row>
    <row r="191" spans="2:11" customFormat="1" ht="15" customHeight="1">
      <c r="B191" s="231"/>
      <c r="C191" s="265" t="s">
        <v>52</v>
      </c>
      <c r="D191" s="208"/>
      <c r="E191" s="208"/>
      <c r="F191" s="229" t="s">
        <v>1088</v>
      </c>
      <c r="G191" s="208"/>
      <c r="H191" s="205" t="s">
        <v>1180</v>
      </c>
      <c r="I191" s="208" t="s">
        <v>1181</v>
      </c>
      <c r="J191" s="208"/>
      <c r="K191" s="252"/>
    </row>
    <row r="192" spans="2:11" customFormat="1" ht="15" customHeight="1">
      <c r="B192" s="231"/>
      <c r="C192" s="265" t="s">
        <v>1182</v>
      </c>
      <c r="D192" s="208"/>
      <c r="E192" s="208"/>
      <c r="F192" s="229" t="s">
        <v>1088</v>
      </c>
      <c r="G192" s="208"/>
      <c r="H192" s="208" t="s">
        <v>1183</v>
      </c>
      <c r="I192" s="208" t="s">
        <v>1123</v>
      </c>
      <c r="J192" s="208"/>
      <c r="K192" s="252"/>
    </row>
    <row r="193" spans="2:11" customFormat="1" ht="15" customHeight="1">
      <c r="B193" s="231"/>
      <c r="C193" s="265" t="s">
        <v>1184</v>
      </c>
      <c r="D193" s="208"/>
      <c r="E193" s="208"/>
      <c r="F193" s="229" t="s">
        <v>1088</v>
      </c>
      <c r="G193" s="208"/>
      <c r="H193" s="208" t="s">
        <v>1185</v>
      </c>
      <c r="I193" s="208" t="s">
        <v>1123</v>
      </c>
      <c r="J193" s="208"/>
      <c r="K193" s="252"/>
    </row>
    <row r="194" spans="2:11" customFormat="1" ht="15" customHeight="1">
      <c r="B194" s="231"/>
      <c r="C194" s="265" t="s">
        <v>1186</v>
      </c>
      <c r="D194" s="208"/>
      <c r="E194" s="208"/>
      <c r="F194" s="229" t="s">
        <v>1094</v>
      </c>
      <c r="G194" s="208"/>
      <c r="H194" s="208" t="s">
        <v>1187</v>
      </c>
      <c r="I194" s="208" t="s">
        <v>1123</v>
      </c>
      <c r="J194" s="208"/>
      <c r="K194" s="252"/>
    </row>
    <row r="195" spans="2:11" customFormat="1" ht="15" customHeight="1">
      <c r="B195" s="258"/>
      <c r="C195" s="273"/>
      <c r="D195" s="238"/>
      <c r="E195" s="238"/>
      <c r="F195" s="238"/>
      <c r="G195" s="238"/>
      <c r="H195" s="238"/>
      <c r="I195" s="238"/>
      <c r="J195" s="238"/>
      <c r="K195" s="259"/>
    </row>
    <row r="196" spans="2:11" customFormat="1" ht="18.75" customHeight="1">
      <c r="B196" s="240"/>
      <c r="C196" s="250"/>
      <c r="D196" s="250"/>
      <c r="E196" s="250"/>
      <c r="F196" s="260"/>
      <c r="G196" s="250"/>
      <c r="H196" s="250"/>
      <c r="I196" s="250"/>
      <c r="J196" s="250"/>
      <c r="K196" s="240"/>
    </row>
    <row r="197" spans="2:11" customFormat="1" ht="18.75" customHeight="1">
      <c r="B197" s="240"/>
      <c r="C197" s="250"/>
      <c r="D197" s="250"/>
      <c r="E197" s="250"/>
      <c r="F197" s="260"/>
      <c r="G197" s="250"/>
      <c r="H197" s="250"/>
      <c r="I197" s="250"/>
      <c r="J197" s="250"/>
      <c r="K197" s="240"/>
    </row>
    <row r="198" spans="2:11" customFormat="1" ht="18.75" customHeight="1">
      <c r="B198" s="215"/>
      <c r="C198" s="215"/>
      <c r="D198" s="215"/>
      <c r="E198" s="215"/>
      <c r="F198" s="215"/>
      <c r="G198" s="215"/>
      <c r="H198" s="215"/>
      <c r="I198" s="215"/>
      <c r="J198" s="215"/>
      <c r="K198" s="215"/>
    </row>
    <row r="199" spans="2:11" customFormat="1" ht="13.5">
      <c r="B199" s="197"/>
      <c r="C199" s="198"/>
      <c r="D199" s="198"/>
      <c r="E199" s="198"/>
      <c r="F199" s="198"/>
      <c r="G199" s="198"/>
      <c r="H199" s="198"/>
      <c r="I199" s="198"/>
      <c r="J199" s="198"/>
      <c r="K199" s="199"/>
    </row>
    <row r="200" spans="2:11" customFormat="1" ht="21">
      <c r="B200" s="200"/>
      <c r="C200" s="328" t="s">
        <v>1188</v>
      </c>
      <c r="D200" s="328"/>
      <c r="E200" s="328"/>
      <c r="F200" s="328"/>
      <c r="G200" s="328"/>
      <c r="H200" s="328"/>
      <c r="I200" s="328"/>
      <c r="J200" s="328"/>
      <c r="K200" s="201"/>
    </row>
    <row r="201" spans="2:11" customFormat="1" ht="25.5" customHeight="1">
      <c r="B201" s="200"/>
      <c r="C201" s="274" t="s">
        <v>1189</v>
      </c>
      <c r="D201" s="274"/>
      <c r="E201" s="274"/>
      <c r="F201" s="274" t="s">
        <v>1190</v>
      </c>
      <c r="G201" s="275"/>
      <c r="H201" s="331" t="s">
        <v>1191</v>
      </c>
      <c r="I201" s="331"/>
      <c r="J201" s="331"/>
      <c r="K201" s="201"/>
    </row>
    <row r="202" spans="2:11" customFormat="1" ht="5.25" customHeight="1">
      <c r="B202" s="231"/>
      <c r="C202" s="226"/>
      <c r="D202" s="226"/>
      <c r="E202" s="226"/>
      <c r="F202" s="226"/>
      <c r="G202" s="250"/>
      <c r="H202" s="226"/>
      <c r="I202" s="226"/>
      <c r="J202" s="226"/>
      <c r="K202" s="252"/>
    </row>
    <row r="203" spans="2:11" customFormat="1" ht="15" customHeight="1">
      <c r="B203" s="231"/>
      <c r="C203" s="208" t="s">
        <v>1181</v>
      </c>
      <c r="D203" s="208"/>
      <c r="E203" s="208"/>
      <c r="F203" s="229" t="s">
        <v>53</v>
      </c>
      <c r="G203" s="208"/>
      <c r="H203" s="332" t="s">
        <v>1192</v>
      </c>
      <c r="I203" s="332"/>
      <c r="J203" s="332"/>
      <c r="K203" s="252"/>
    </row>
    <row r="204" spans="2:11" customFormat="1" ht="15" customHeight="1">
      <c r="B204" s="231"/>
      <c r="C204" s="208"/>
      <c r="D204" s="208"/>
      <c r="E204" s="208"/>
      <c r="F204" s="229" t="s">
        <v>54</v>
      </c>
      <c r="G204" s="208"/>
      <c r="H204" s="332" t="s">
        <v>1193</v>
      </c>
      <c r="I204" s="332"/>
      <c r="J204" s="332"/>
      <c r="K204" s="252"/>
    </row>
    <row r="205" spans="2:11" customFormat="1" ht="15" customHeight="1">
      <c r="B205" s="231"/>
      <c r="C205" s="208"/>
      <c r="D205" s="208"/>
      <c r="E205" s="208"/>
      <c r="F205" s="229" t="s">
        <v>57</v>
      </c>
      <c r="G205" s="208"/>
      <c r="H205" s="332" t="s">
        <v>1194</v>
      </c>
      <c r="I205" s="332"/>
      <c r="J205" s="332"/>
      <c r="K205" s="252"/>
    </row>
    <row r="206" spans="2:11" customFormat="1" ht="15" customHeight="1">
      <c r="B206" s="231"/>
      <c r="C206" s="208"/>
      <c r="D206" s="208"/>
      <c r="E206" s="208"/>
      <c r="F206" s="229" t="s">
        <v>55</v>
      </c>
      <c r="G206" s="208"/>
      <c r="H206" s="332" t="s">
        <v>1195</v>
      </c>
      <c r="I206" s="332"/>
      <c r="J206" s="332"/>
      <c r="K206" s="252"/>
    </row>
    <row r="207" spans="2:11" customFormat="1" ht="15" customHeight="1">
      <c r="B207" s="231"/>
      <c r="C207" s="208"/>
      <c r="D207" s="208"/>
      <c r="E207" s="208"/>
      <c r="F207" s="229" t="s">
        <v>56</v>
      </c>
      <c r="G207" s="208"/>
      <c r="H207" s="332" t="s">
        <v>1196</v>
      </c>
      <c r="I207" s="332"/>
      <c r="J207" s="332"/>
      <c r="K207" s="252"/>
    </row>
    <row r="208" spans="2:11" customFormat="1" ht="15" customHeight="1">
      <c r="B208" s="231"/>
      <c r="C208" s="208"/>
      <c r="D208" s="208"/>
      <c r="E208" s="208"/>
      <c r="F208" s="229"/>
      <c r="G208" s="208"/>
      <c r="H208" s="208"/>
      <c r="I208" s="208"/>
      <c r="J208" s="208"/>
      <c r="K208" s="252"/>
    </row>
    <row r="209" spans="2:11" customFormat="1" ht="15" customHeight="1">
      <c r="B209" s="231"/>
      <c r="C209" s="208" t="s">
        <v>1135</v>
      </c>
      <c r="D209" s="208"/>
      <c r="E209" s="208"/>
      <c r="F209" s="229" t="s">
        <v>88</v>
      </c>
      <c r="G209" s="208"/>
      <c r="H209" s="332" t="s">
        <v>1197</v>
      </c>
      <c r="I209" s="332"/>
      <c r="J209" s="332"/>
      <c r="K209" s="252"/>
    </row>
    <row r="210" spans="2:11" customFormat="1" ht="15" customHeight="1">
      <c r="B210" s="231"/>
      <c r="C210" s="208"/>
      <c r="D210" s="208"/>
      <c r="E210" s="208"/>
      <c r="F210" s="229" t="s">
        <v>1033</v>
      </c>
      <c r="G210" s="208"/>
      <c r="H210" s="332" t="s">
        <v>1034</v>
      </c>
      <c r="I210" s="332"/>
      <c r="J210" s="332"/>
      <c r="K210" s="252"/>
    </row>
    <row r="211" spans="2:11" customFormat="1" ht="15" customHeight="1">
      <c r="B211" s="231"/>
      <c r="C211" s="208"/>
      <c r="D211" s="208"/>
      <c r="E211" s="208"/>
      <c r="F211" s="229" t="s">
        <v>1031</v>
      </c>
      <c r="G211" s="208"/>
      <c r="H211" s="332" t="s">
        <v>1198</v>
      </c>
      <c r="I211" s="332"/>
      <c r="J211" s="332"/>
      <c r="K211" s="252"/>
    </row>
    <row r="212" spans="2:11" customFormat="1" ht="15" customHeight="1">
      <c r="B212" s="276"/>
      <c r="C212" s="208"/>
      <c r="D212" s="208"/>
      <c r="E212" s="208"/>
      <c r="F212" s="229" t="s">
        <v>107</v>
      </c>
      <c r="G212" s="265"/>
      <c r="H212" s="333" t="s">
        <v>1035</v>
      </c>
      <c r="I212" s="333"/>
      <c r="J212" s="333"/>
      <c r="K212" s="277"/>
    </row>
    <row r="213" spans="2:11" customFormat="1" ht="15" customHeight="1">
      <c r="B213" s="276"/>
      <c r="C213" s="208"/>
      <c r="D213" s="208"/>
      <c r="E213" s="208"/>
      <c r="F213" s="229" t="s">
        <v>961</v>
      </c>
      <c r="G213" s="265"/>
      <c r="H213" s="333" t="s">
        <v>1199</v>
      </c>
      <c r="I213" s="333"/>
      <c r="J213" s="333"/>
      <c r="K213" s="277"/>
    </row>
    <row r="214" spans="2:11" customFormat="1" ht="15" customHeight="1">
      <c r="B214" s="276"/>
      <c r="C214" s="208"/>
      <c r="D214" s="208"/>
      <c r="E214" s="208"/>
      <c r="F214" s="229"/>
      <c r="G214" s="265"/>
      <c r="H214" s="256"/>
      <c r="I214" s="256"/>
      <c r="J214" s="256"/>
      <c r="K214" s="277"/>
    </row>
    <row r="215" spans="2:11" customFormat="1" ht="15" customHeight="1">
      <c r="B215" s="276"/>
      <c r="C215" s="208" t="s">
        <v>1159</v>
      </c>
      <c r="D215" s="208"/>
      <c r="E215" s="208"/>
      <c r="F215" s="229">
        <v>1</v>
      </c>
      <c r="G215" s="265"/>
      <c r="H215" s="333" t="s">
        <v>1200</v>
      </c>
      <c r="I215" s="333"/>
      <c r="J215" s="333"/>
      <c r="K215" s="277"/>
    </row>
    <row r="216" spans="2:11" customFormat="1" ht="15" customHeight="1">
      <c r="B216" s="276"/>
      <c r="C216" s="208"/>
      <c r="D216" s="208"/>
      <c r="E216" s="208"/>
      <c r="F216" s="229">
        <v>2</v>
      </c>
      <c r="G216" s="265"/>
      <c r="H216" s="333" t="s">
        <v>1201</v>
      </c>
      <c r="I216" s="333"/>
      <c r="J216" s="333"/>
      <c r="K216" s="277"/>
    </row>
    <row r="217" spans="2:11" customFormat="1" ht="15" customHeight="1">
      <c r="B217" s="276"/>
      <c r="C217" s="208"/>
      <c r="D217" s="208"/>
      <c r="E217" s="208"/>
      <c r="F217" s="229">
        <v>3</v>
      </c>
      <c r="G217" s="265"/>
      <c r="H217" s="333" t="s">
        <v>1202</v>
      </c>
      <c r="I217" s="333"/>
      <c r="J217" s="333"/>
      <c r="K217" s="277"/>
    </row>
    <row r="218" spans="2:11" customFormat="1" ht="15" customHeight="1">
      <c r="B218" s="276"/>
      <c r="C218" s="208"/>
      <c r="D218" s="208"/>
      <c r="E218" s="208"/>
      <c r="F218" s="229">
        <v>4</v>
      </c>
      <c r="G218" s="265"/>
      <c r="H218" s="333" t="s">
        <v>1203</v>
      </c>
      <c r="I218" s="333"/>
      <c r="J218" s="333"/>
      <c r="K218" s="277"/>
    </row>
    <row r="219" spans="2:11" customFormat="1" ht="12.75" customHeight="1">
      <c r="B219" s="278"/>
      <c r="C219" s="279"/>
      <c r="D219" s="279"/>
      <c r="E219" s="279"/>
      <c r="F219" s="279"/>
      <c r="G219" s="279"/>
      <c r="H219" s="279"/>
      <c r="I219" s="279"/>
      <c r="J219" s="279"/>
      <c r="K219" s="28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01 - Ohradní zeď - č.7</vt:lpstr>
      <vt:lpstr>02 - Ohradní zeď - č.8</vt:lpstr>
      <vt:lpstr>04 - Ohradní zeď - č.10</vt:lpstr>
      <vt:lpstr>05 - Ohradní zeď - č.11</vt:lpstr>
      <vt:lpstr>05.1 - Vedlejší a ostatní...</vt:lpstr>
      <vt:lpstr>Pokyny pro vyplnění</vt:lpstr>
      <vt:lpstr>'01 - Ohradní zeď - č.7'!Názvy_tisku</vt:lpstr>
      <vt:lpstr>'02 - Ohradní zeď - č.8'!Názvy_tisku</vt:lpstr>
      <vt:lpstr>'04 - Ohradní zeď - č.10'!Názvy_tisku</vt:lpstr>
      <vt:lpstr>'05 - Ohradní zeď - č.11'!Názvy_tisku</vt:lpstr>
      <vt:lpstr>'05.1 - Vedlejší a ostatní...'!Názvy_tisku</vt:lpstr>
      <vt:lpstr>'Rekapitulace stavby'!Názvy_tisku</vt:lpstr>
      <vt:lpstr>'01 - Ohradní zeď - č.7'!Oblast_tisku</vt:lpstr>
      <vt:lpstr>'02 - Ohradní zeď - č.8'!Oblast_tisku</vt:lpstr>
      <vt:lpstr>'04 - Ohradní zeď - č.10'!Oblast_tisku</vt:lpstr>
      <vt:lpstr>'05 - Ohradní zeď - č.11'!Oblast_tisku</vt:lpstr>
      <vt:lpstr>'05.1 - Vedlejší a ostatní...'!Oblast_tisku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DESKTOP-M64R3N4\práce</dc:creator>
  <cp:lastModifiedBy>Uzivatel</cp:lastModifiedBy>
  <dcterms:created xsi:type="dcterms:W3CDTF">2025-08-26T06:55:39Z</dcterms:created>
  <dcterms:modified xsi:type="dcterms:W3CDTF">2025-08-26T09:06:19Z</dcterms:modified>
</cp:coreProperties>
</file>